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5C704586-303E-4262-8818-BC292FC46049}" xr6:coauthVersionLast="47" xr6:coauthVersionMax="47" xr10:uidLastSave="{00000000-0000-0000-0000-000000000000}"/>
  <bookViews>
    <workbookView xWindow="-120" yWindow="-120" windowWidth="20730" windowHeight="11160" tabRatio="499" xr2:uid="{00000000-000D-0000-FFFF-FFFF00000000}"/>
  </bookViews>
  <sheets>
    <sheet name="1. Budget Outturns" sheetId="1" r:id="rId1"/>
    <sheet name="2. Revenue Outturn " sheetId="2" r:id="rId2"/>
    <sheet name="3. Expenditure Outturn" sheetId="9" r:id="rId3"/>
    <sheet name="4. Audit Findings" sheetId="4" r:id="rId4"/>
    <sheet name="5. Fiscal Summary" sheetId="10" r:id="rId5"/>
    <sheet name="6. Sectoral Allocations" sheetId="6" r:id="rId6"/>
    <sheet name="8. Citizen Norminated Project" sheetId="13" r:id="rId7"/>
    <sheet name="7. Top Value Projects" sheetId="18" r:id="rId8"/>
    <sheet name="Sheet1" sheetId="19" r:id="rId9"/>
    <sheet name="Dashboard" sheetId="17" r:id="rId10"/>
  </sheets>
  <definedNames>
    <definedName name="_xlnm.Print_Area" localSheetId="0">'1. Budget Outturns'!$A$5:$F$21</definedName>
    <definedName name="_xlnm.Print_Area" localSheetId="1">'2. Revenue Outturn '!$A$5:$F$52</definedName>
    <definedName name="_xlnm.Print_Area" localSheetId="2">'3. Expenditure Outturn'!$A$5:$G$20</definedName>
    <definedName name="_xlnm.Print_Area" localSheetId="3">'4. Audit Findings'!$A$5:$F$18</definedName>
    <definedName name="_xlnm.Print_Area" localSheetId="4">'5. Fiscal Summary'!$A$5:$H$50</definedName>
    <definedName name="_xlnm.Print_Area" localSheetId="5">'6. Sectoral Allocations'!$A$5:$G$55</definedName>
    <definedName name="_xlnm.Print_Area" localSheetId="7">'7. Top Value Projects'!$A$5:$I$33</definedName>
    <definedName name="_xlnm.Print_Area" localSheetId="6">'8. Citizen Norminated Project'!$A$6:$I$32</definedName>
  </definedNames>
  <calcPr calcId="181029"/>
</workbook>
</file>

<file path=xl/calcChain.xml><?xml version="1.0" encoding="utf-8"?>
<calcChain xmlns="http://schemas.openxmlformats.org/spreadsheetml/2006/main">
  <c r="H31" i="18" l="1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B3" i="18"/>
  <c r="A3" i="18"/>
  <c r="B2" i="18"/>
  <c r="A2" i="18"/>
  <c r="B1" i="18"/>
  <c r="A1" i="18"/>
  <c r="D19" i="1"/>
  <c r="D18" i="1"/>
  <c r="D17" i="1"/>
  <c r="B19" i="1"/>
  <c r="B18" i="1"/>
  <c r="B17" i="1"/>
  <c r="D9" i="9"/>
  <c r="D14" i="9"/>
  <c r="D15" i="9"/>
  <c r="D13" i="9"/>
  <c r="D12" i="9"/>
  <c r="E25" i="10" l="1"/>
  <c r="G25" i="10" s="1"/>
  <c r="H25" i="10" l="1"/>
  <c r="E30" i="10" l="1"/>
  <c r="D11" i="9"/>
  <c r="D10" i="9"/>
  <c r="D17" i="9"/>
  <c r="E26" i="10"/>
  <c r="H26" i="10" s="1"/>
  <c r="D13" i="1"/>
  <c r="B13" i="1"/>
  <c r="D12" i="1"/>
  <c r="B12" i="1"/>
  <c r="D11" i="1"/>
  <c r="B11" i="1"/>
  <c r="D10" i="1"/>
  <c r="B10" i="1"/>
  <c r="D9" i="1"/>
  <c r="B9" i="1"/>
  <c r="D8" i="1"/>
  <c r="B8" i="1"/>
  <c r="A7" i="1"/>
  <c r="C19" i="6"/>
  <c r="B19" i="6"/>
  <c r="E9" i="6"/>
  <c r="E8" i="6"/>
  <c r="D18" i="6"/>
  <c r="D17" i="6"/>
  <c r="D16" i="6"/>
  <c r="D15" i="6"/>
  <c r="D14" i="6"/>
  <c r="D13" i="6"/>
  <c r="D12" i="6"/>
  <c r="D11" i="6"/>
  <c r="D10" i="6"/>
  <c r="D9" i="6"/>
  <c r="D8" i="6"/>
  <c r="D35" i="6"/>
  <c r="D34" i="6"/>
  <c r="D33" i="6"/>
  <c r="D32" i="6"/>
  <c r="D31" i="6"/>
  <c r="D30" i="6"/>
  <c r="D29" i="6"/>
  <c r="D28" i="6"/>
  <c r="D27" i="6"/>
  <c r="D26" i="6"/>
  <c r="D25" i="6"/>
  <c r="D52" i="6"/>
  <c r="D51" i="6"/>
  <c r="D50" i="6"/>
  <c r="D49" i="6"/>
  <c r="D48" i="6"/>
  <c r="D47" i="6"/>
  <c r="D46" i="6"/>
  <c r="D45" i="6"/>
  <c r="D44" i="6"/>
  <c r="D43" i="6"/>
  <c r="D42" i="6"/>
  <c r="C53" i="6"/>
  <c r="B53" i="6"/>
  <c r="C36" i="6"/>
  <c r="B36" i="6"/>
  <c r="B20" i="6"/>
  <c r="F33" i="10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7" i="13"/>
  <c r="C50" i="10"/>
  <c r="B50" i="10"/>
  <c r="D47" i="10"/>
  <c r="D48" i="10"/>
  <c r="D49" i="10"/>
  <c r="D46" i="10"/>
  <c r="D53" i="6" l="1"/>
  <c r="D36" i="6"/>
  <c r="G30" i="10"/>
  <c r="B14" i="9"/>
  <c r="F14" i="9" s="1"/>
  <c r="H30" i="10"/>
  <c r="B10" i="9"/>
  <c r="G26" i="10"/>
  <c r="D19" i="6"/>
  <c r="D50" i="10"/>
  <c r="G10" i="9" l="1"/>
  <c r="F10" i="9"/>
  <c r="E49" i="2"/>
  <c r="E48" i="2"/>
  <c r="E47" i="2"/>
  <c r="E46" i="2"/>
  <c r="E45" i="2"/>
  <c r="E44" i="2"/>
  <c r="E43" i="2"/>
  <c r="E42" i="2"/>
  <c r="E41" i="2"/>
  <c r="E40" i="2"/>
  <c r="E10" i="2"/>
  <c r="E11" i="2"/>
  <c r="E12" i="2"/>
  <c r="E13" i="2"/>
  <c r="E15" i="2"/>
  <c r="E16" i="2"/>
  <c r="E17" i="2"/>
  <c r="E18" i="2"/>
  <c r="E19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C54" i="6"/>
  <c r="C37" i="6"/>
  <c r="C20" i="6"/>
  <c r="D20" i="6" s="1"/>
  <c r="C7" i="2" l="1"/>
  <c r="B7" i="2"/>
  <c r="B39" i="2"/>
  <c r="B21" i="2"/>
  <c r="B14" i="2"/>
  <c r="B9" i="2"/>
  <c r="C16" i="1"/>
  <c r="B16" i="1"/>
  <c r="C7" i="1"/>
  <c r="B7" i="1"/>
  <c r="B20" i="1"/>
  <c r="B14" i="1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E9" i="10"/>
  <c r="H8" i="13"/>
  <c r="H9" i="13"/>
  <c r="H23" i="13"/>
  <c r="H24" i="13"/>
  <c r="H25" i="13"/>
  <c r="H26" i="13"/>
  <c r="H27" i="13"/>
  <c r="H28" i="13"/>
  <c r="H29" i="13"/>
  <c r="H30" i="13"/>
  <c r="H31" i="13"/>
  <c r="H7" i="13"/>
  <c r="E52" i="6"/>
  <c r="E51" i="6"/>
  <c r="E50" i="6"/>
  <c r="E49" i="6"/>
  <c r="E48" i="6"/>
  <c r="E47" i="6"/>
  <c r="E46" i="6"/>
  <c r="E45" i="6"/>
  <c r="E44" i="6"/>
  <c r="E43" i="6"/>
  <c r="E42" i="6"/>
  <c r="E35" i="6"/>
  <c r="E32" i="6"/>
  <c r="E31" i="6"/>
  <c r="E30" i="6"/>
  <c r="E29" i="6"/>
  <c r="E28" i="6"/>
  <c r="E27" i="6"/>
  <c r="E26" i="6"/>
  <c r="E25" i="6"/>
  <c r="B37" i="6"/>
  <c r="D37" i="6" s="1"/>
  <c r="H34" i="10"/>
  <c r="H23" i="10"/>
  <c r="G14" i="9"/>
  <c r="G9" i="10" l="1"/>
  <c r="B8" i="2"/>
  <c r="B34" i="2" s="1"/>
  <c r="B50" i="2" s="1"/>
  <c r="B51" i="2" s="1"/>
  <c r="H9" i="10"/>
  <c r="A16" i="1"/>
  <c r="A15" i="1"/>
  <c r="A6" i="1"/>
  <c r="E17" i="4" l="1"/>
  <c r="B17" i="4"/>
  <c r="D17" i="4"/>
  <c r="F41" i="2" l="1"/>
  <c r="F42" i="2"/>
  <c r="F43" i="2"/>
  <c r="F44" i="2"/>
  <c r="F45" i="2"/>
  <c r="F46" i="2"/>
  <c r="F47" i="2"/>
  <c r="F48" i="2"/>
  <c r="F49" i="2"/>
  <c r="B3" i="13" l="1"/>
  <c r="A3" i="13"/>
  <c r="B2" i="13"/>
  <c r="A2" i="13"/>
  <c r="B1" i="13"/>
  <c r="A1" i="13"/>
  <c r="B3" i="6"/>
  <c r="A3" i="6"/>
  <c r="B2" i="6"/>
  <c r="A2" i="6"/>
  <c r="B1" i="6"/>
  <c r="A1" i="6"/>
  <c r="B3" i="10"/>
  <c r="A3" i="10"/>
  <c r="B2" i="10"/>
  <c r="A2" i="10"/>
  <c r="B1" i="10"/>
  <c r="A1" i="10"/>
  <c r="B3" i="4"/>
  <c r="A3" i="4"/>
  <c r="B2" i="4"/>
  <c r="A2" i="4"/>
  <c r="B1" i="4"/>
  <c r="A1" i="4"/>
  <c r="B3" i="9"/>
  <c r="A3" i="9"/>
  <c r="B2" i="9"/>
  <c r="B7" i="9" s="1"/>
  <c r="A2" i="9"/>
  <c r="B1" i="9"/>
  <c r="A1" i="9"/>
  <c r="B3" i="2"/>
  <c r="A3" i="2"/>
  <c r="B1" i="2"/>
  <c r="D16" i="1"/>
  <c r="D7" i="1"/>
  <c r="A1" i="2"/>
  <c r="A2" i="2"/>
  <c r="D21" i="2"/>
  <c r="C21" i="2"/>
  <c r="D14" i="2"/>
  <c r="C14" i="2"/>
  <c r="D9" i="2"/>
  <c r="C9" i="2"/>
  <c r="F8" i="4"/>
  <c r="F9" i="4"/>
  <c r="F10" i="4"/>
  <c r="F11" i="4"/>
  <c r="F12" i="4"/>
  <c r="F13" i="4"/>
  <c r="F14" i="4"/>
  <c r="F15" i="4"/>
  <c r="F16" i="4"/>
  <c r="F7" i="4"/>
  <c r="F40" i="2"/>
  <c r="F10" i="2"/>
  <c r="F11" i="2"/>
  <c r="F12" i="2"/>
  <c r="F13" i="2"/>
  <c r="F15" i="2"/>
  <c r="F16" i="2"/>
  <c r="F17" i="2"/>
  <c r="F18" i="2"/>
  <c r="F19" i="2"/>
  <c r="F20" i="2"/>
  <c r="F22" i="2"/>
  <c r="F23" i="2"/>
  <c r="F24" i="2"/>
  <c r="F25" i="2"/>
  <c r="F26" i="2"/>
  <c r="F27" i="2"/>
  <c r="F28" i="2"/>
  <c r="F29" i="2"/>
  <c r="F30" i="2"/>
  <c r="F31" i="2"/>
  <c r="F32" i="2"/>
  <c r="F33" i="2"/>
  <c r="C33" i="10"/>
  <c r="D33" i="10"/>
  <c r="B33" i="10"/>
  <c r="E21" i="2" l="1"/>
  <c r="E9" i="2"/>
  <c r="E14" i="2"/>
  <c r="A50" i="10"/>
  <c r="E6" i="10"/>
  <c r="A46" i="10"/>
  <c r="D6" i="10"/>
  <c r="C6" i="10"/>
  <c r="F6" i="10"/>
  <c r="B6" i="10"/>
  <c r="C24" i="6"/>
  <c r="B41" i="6"/>
  <c r="B24" i="6"/>
  <c r="B7" i="6"/>
  <c r="D7" i="9"/>
  <c r="D7" i="2"/>
  <c r="C7" i="6"/>
  <c r="C41" i="6"/>
  <c r="D39" i="2"/>
  <c r="C39" i="2"/>
  <c r="D8" i="2"/>
  <c r="F14" i="2"/>
  <c r="C8" i="2"/>
  <c r="F9" i="2"/>
  <c r="F21" i="2"/>
  <c r="D34" i="2" l="1"/>
  <c r="D50" i="2" s="1"/>
  <c r="E8" i="2"/>
  <c r="E34" i="2" s="1"/>
  <c r="C34" i="2"/>
  <c r="C50" i="2" s="1"/>
  <c r="F8" i="2"/>
  <c r="D20" i="1"/>
  <c r="D14" i="1"/>
  <c r="E28" i="10"/>
  <c r="G28" i="10" l="1"/>
  <c r="B12" i="9"/>
  <c r="D51" i="2"/>
  <c r="E50" i="2"/>
  <c r="E51" i="2" s="1"/>
  <c r="H28" i="10"/>
  <c r="F34" i="2"/>
  <c r="C51" i="2"/>
  <c r="F50" i="2"/>
  <c r="F12" i="9" l="1"/>
  <c r="G12" i="9"/>
  <c r="F51" i="2"/>
  <c r="B54" i="6"/>
  <c r="D54" i="6" s="1"/>
  <c r="E33" i="6"/>
  <c r="E39" i="10"/>
  <c r="E40" i="10"/>
  <c r="F21" i="10"/>
  <c r="E38" i="10"/>
  <c r="E37" i="10"/>
  <c r="E36" i="10"/>
  <c r="G36" i="10" s="1"/>
  <c r="E29" i="10"/>
  <c r="E27" i="10"/>
  <c r="E31" i="10"/>
  <c r="E32" i="10"/>
  <c r="C19" i="1" s="1"/>
  <c r="E24" i="10"/>
  <c r="E10" i="10"/>
  <c r="E11" i="10"/>
  <c r="E12" i="10"/>
  <c r="E14" i="10"/>
  <c r="E16" i="10"/>
  <c r="E17" i="10"/>
  <c r="E18" i="10"/>
  <c r="E19" i="10"/>
  <c r="E20" i="10"/>
  <c r="E8" i="10"/>
  <c r="C8" i="1" s="1"/>
  <c r="D16" i="9"/>
  <c r="C17" i="1" l="1"/>
  <c r="B9" i="9"/>
  <c r="F9" i="9" s="1"/>
  <c r="G29" i="10"/>
  <c r="B13" i="9"/>
  <c r="C18" i="1"/>
  <c r="E19" i="1"/>
  <c r="F19" i="1"/>
  <c r="G31" i="10"/>
  <c r="B15" i="9"/>
  <c r="C13" i="1"/>
  <c r="E13" i="1" s="1"/>
  <c r="G32" i="10"/>
  <c r="B17" i="9"/>
  <c r="G27" i="10"/>
  <c r="B11" i="9"/>
  <c r="C12" i="1"/>
  <c r="F12" i="1" s="1"/>
  <c r="C9" i="1"/>
  <c r="E33" i="10"/>
  <c r="G24" i="10"/>
  <c r="E8" i="1"/>
  <c r="F8" i="1"/>
  <c r="H39" i="10"/>
  <c r="G39" i="10"/>
  <c r="H8" i="10"/>
  <c r="G8" i="10"/>
  <c r="H11" i="10"/>
  <c r="G11" i="10"/>
  <c r="H40" i="10"/>
  <c r="G40" i="10"/>
  <c r="H16" i="10"/>
  <c r="G16" i="10"/>
  <c r="H37" i="10"/>
  <c r="G37" i="10"/>
  <c r="H19" i="10"/>
  <c r="G19" i="10"/>
  <c r="H14" i="10"/>
  <c r="G14" i="10"/>
  <c r="H24" i="10"/>
  <c r="H27" i="10"/>
  <c r="H38" i="10"/>
  <c r="G38" i="10"/>
  <c r="H17" i="10"/>
  <c r="G17" i="10"/>
  <c r="H31" i="10"/>
  <c r="H36" i="10"/>
  <c r="H20" i="10"/>
  <c r="G20" i="10"/>
  <c r="H10" i="10"/>
  <c r="G10" i="10"/>
  <c r="H18" i="10"/>
  <c r="G18" i="10"/>
  <c r="H12" i="10"/>
  <c r="G12" i="10"/>
  <c r="H32" i="10"/>
  <c r="H29" i="10"/>
  <c r="E53" i="6"/>
  <c r="D18" i="9"/>
  <c r="E10" i="9" s="1"/>
  <c r="F53" i="6"/>
  <c r="F17" i="4"/>
  <c r="F9" i="6"/>
  <c r="F13" i="6"/>
  <c r="F17" i="6"/>
  <c r="F12" i="6"/>
  <c r="F16" i="6"/>
  <c r="F8" i="6"/>
  <c r="F11" i="6"/>
  <c r="F15" i="6"/>
  <c r="F10" i="6"/>
  <c r="F14" i="6"/>
  <c r="F18" i="6"/>
  <c r="F29" i="6"/>
  <c r="F33" i="6"/>
  <c r="F25" i="6"/>
  <c r="F28" i="6"/>
  <c r="F32" i="6"/>
  <c r="F27" i="6"/>
  <c r="F31" i="6"/>
  <c r="F35" i="6"/>
  <c r="F26" i="6"/>
  <c r="F30" i="6"/>
  <c r="F34" i="6"/>
  <c r="F19" i="6"/>
  <c r="F36" i="6"/>
  <c r="F45" i="6"/>
  <c r="F49" i="6"/>
  <c r="F44" i="6"/>
  <c r="F48" i="6"/>
  <c r="F52" i="6"/>
  <c r="F43" i="6"/>
  <c r="F47" i="6"/>
  <c r="F51" i="6"/>
  <c r="F46" i="6"/>
  <c r="F50" i="6"/>
  <c r="F42" i="6"/>
  <c r="E54" i="6"/>
  <c r="G9" i="9" l="1"/>
  <c r="F13" i="9"/>
  <c r="G13" i="9"/>
  <c r="F15" i="9"/>
  <c r="G15" i="9"/>
  <c r="E18" i="1"/>
  <c r="F18" i="1"/>
  <c r="E17" i="1"/>
  <c r="E20" i="1" s="1"/>
  <c r="F17" i="1"/>
  <c r="C20" i="1"/>
  <c r="F20" i="1" s="1"/>
  <c r="F13" i="1"/>
  <c r="F11" i="9"/>
  <c r="G11" i="9"/>
  <c r="B16" i="9"/>
  <c r="E12" i="1"/>
  <c r="F17" i="9"/>
  <c r="G17" i="9"/>
  <c r="E17" i="9"/>
  <c r="E13" i="9"/>
  <c r="E9" i="9"/>
  <c r="E15" i="9"/>
  <c r="E12" i="9"/>
  <c r="E18" i="9"/>
  <c r="E14" i="9"/>
  <c r="E11" i="9"/>
  <c r="E16" i="9"/>
  <c r="E9" i="1"/>
  <c r="F9" i="1"/>
  <c r="G46" i="6"/>
  <c r="G50" i="6"/>
  <c r="G45" i="6"/>
  <c r="G49" i="6"/>
  <c r="G44" i="6"/>
  <c r="G48" i="6"/>
  <c r="G52" i="6"/>
  <c r="G42" i="6"/>
  <c r="G43" i="6"/>
  <c r="G47" i="6"/>
  <c r="G51" i="6"/>
  <c r="G53" i="6"/>
  <c r="G16" i="9" l="1"/>
  <c r="F16" i="9"/>
  <c r="B18" i="9"/>
  <c r="C10" i="9" s="1"/>
  <c r="H33" i="10"/>
  <c r="G33" i="10"/>
  <c r="F35" i="10"/>
  <c r="C12" i="9" l="1"/>
  <c r="C11" i="9"/>
  <c r="G18" i="9"/>
  <c r="C9" i="9"/>
  <c r="C14" i="9"/>
  <c r="C13" i="9"/>
  <c r="C15" i="9"/>
  <c r="F18" i="9"/>
  <c r="C17" i="9"/>
  <c r="C18" i="9"/>
  <c r="C16" i="9"/>
  <c r="E15" i="10"/>
  <c r="G15" i="10" l="1"/>
  <c r="C11" i="1"/>
  <c r="H15" i="10"/>
  <c r="B21" i="10"/>
  <c r="B35" i="10" s="1"/>
  <c r="C21" i="10"/>
  <c r="C35" i="10" s="1"/>
  <c r="E13" i="10"/>
  <c r="C10" i="1" s="1"/>
  <c r="D21" i="10"/>
  <c r="D35" i="10" s="1"/>
  <c r="E10" i="1" l="1"/>
  <c r="F10" i="1"/>
  <c r="C14" i="1"/>
  <c r="F14" i="1" s="1"/>
  <c r="E11" i="1"/>
  <c r="F11" i="1"/>
  <c r="E21" i="10"/>
  <c r="H21" i="10" s="1"/>
  <c r="G13" i="10"/>
  <c r="G21" i="10" s="1"/>
  <c r="G35" i="10" s="1"/>
  <c r="H13" i="10"/>
  <c r="E34" i="6"/>
  <c r="E35" i="10" l="1"/>
  <c r="H35" i="10" s="1"/>
  <c r="E14" i="1"/>
  <c r="E36" i="6"/>
  <c r="G36" i="6"/>
  <c r="G34" i="6" l="1"/>
  <c r="G25" i="6"/>
  <c r="G32" i="6"/>
  <c r="G35" i="6"/>
  <c r="G27" i="6"/>
  <c r="G33" i="6"/>
  <c r="E37" i="6"/>
  <c r="G29" i="6"/>
  <c r="G26" i="6"/>
  <c r="G31" i="6"/>
  <c r="G28" i="6"/>
  <c r="G30" i="6"/>
  <c r="E18" i="6"/>
  <c r="E14" i="6"/>
  <c r="E10" i="6"/>
  <c r="E11" i="6"/>
  <c r="E17" i="6"/>
  <c r="E13" i="6"/>
  <c r="E16" i="6"/>
  <c r="E12" i="6"/>
  <c r="E15" i="6"/>
  <c r="G11" i="6" l="1"/>
  <c r="E19" i="6"/>
  <c r="G19" i="6"/>
  <c r="G12" i="6"/>
  <c r="G17" i="6"/>
  <c r="G18" i="6"/>
  <c r="G8" i="6"/>
  <c r="G13" i="6"/>
  <c r="G14" i="6"/>
  <c r="G9" i="6"/>
  <c r="G10" i="6"/>
  <c r="E20" i="6"/>
  <c r="G15" i="6"/>
  <c r="G16" i="6"/>
</calcChain>
</file>

<file path=xl/sharedStrings.xml><?xml version="1.0" encoding="utf-8"?>
<sst xmlns="http://schemas.openxmlformats.org/spreadsheetml/2006/main" count="498" uniqueCount="317">
  <si>
    <t>NOTES</t>
  </si>
  <si>
    <t xml:space="preserve">All numbers must be rounded to the nearest number </t>
  </si>
  <si>
    <t>All calculation cells are coloured yellow</t>
  </si>
  <si>
    <t>All title cells are coloured green</t>
  </si>
  <si>
    <t>Domestic Loans</t>
  </si>
  <si>
    <t>Foreign Loans</t>
  </si>
  <si>
    <t>Foreign Grants</t>
  </si>
  <si>
    <t xml:space="preserve">Expenditure: Where does the Money go? </t>
  </si>
  <si>
    <t>Expenditure</t>
  </si>
  <si>
    <t xml:space="preserve">Transfers </t>
  </si>
  <si>
    <t xml:space="preserve">Total Recurrent Expenditure </t>
  </si>
  <si>
    <t xml:space="preserve">Total Capital Expenditure </t>
  </si>
  <si>
    <t xml:space="preserve">Total Expenditure </t>
  </si>
  <si>
    <t>`</t>
  </si>
  <si>
    <t>Other MDA Expenditure</t>
  </si>
  <si>
    <t>Total Budgeted Expenditure</t>
  </si>
  <si>
    <t xml:space="preserve">Total (Except Other MDA Expenditure) </t>
  </si>
  <si>
    <t>Budget Outturn (Originally Approved vs Actual)</t>
  </si>
  <si>
    <t>IGR</t>
  </si>
  <si>
    <t>Tax Revenue</t>
  </si>
  <si>
    <t>Personal Income Tax (PAYE)</t>
  </si>
  <si>
    <t>Personnal Income Tax (Direct Assessment Taxes)</t>
  </si>
  <si>
    <t>Penalty For Offences &amp; Interest</t>
  </si>
  <si>
    <t>Other Personal Tax N.E.C</t>
  </si>
  <si>
    <t xml:space="preserve">Sales Tax </t>
  </si>
  <si>
    <t>Lottery Tax/Licence</t>
  </si>
  <si>
    <t>Property Tax</t>
  </si>
  <si>
    <t>Capital Gain Taxes</t>
  </si>
  <si>
    <t>Withholding Tax</t>
  </si>
  <si>
    <t>Other Taxes N.E.C</t>
  </si>
  <si>
    <t>Licences General</t>
  </si>
  <si>
    <t>Fees – General</t>
  </si>
  <si>
    <t>Fines – General</t>
  </si>
  <si>
    <t>Sales – General</t>
  </si>
  <si>
    <t xml:space="preserve">Earnings – General </t>
  </si>
  <si>
    <t>Rent On Government Buildings – General</t>
  </si>
  <si>
    <t>Rent on Land and Others – General</t>
  </si>
  <si>
    <t>Repayments</t>
  </si>
  <si>
    <t xml:space="preserve">Investment Income </t>
  </si>
  <si>
    <t>Interest Earned</t>
  </si>
  <si>
    <t>Reimbursement</t>
  </si>
  <si>
    <t>Miscellaneous Income</t>
  </si>
  <si>
    <t>Details of</t>
  </si>
  <si>
    <t>No. of</t>
  </si>
  <si>
    <t>Queries</t>
  </si>
  <si>
    <t>Total Cash</t>
  </si>
  <si>
    <t>Expenditure  </t>
  </si>
  <si>
    <t>Percentage  </t>
  </si>
  <si>
    <t xml:space="preserve"> ₦’000 </t>
  </si>
  <si>
    <t>%</t>
  </si>
  <si>
    <t>No. of Queries</t>
  </si>
  <si>
    <t>Details of Expenditure</t>
  </si>
  <si>
    <t>Percentage  (%)</t>
  </si>
  <si>
    <t xml:space="preserve">13% Derivation </t>
  </si>
  <si>
    <t xml:space="preserve">State Government Share of VAT </t>
  </si>
  <si>
    <t xml:space="preserve">Domestic Grants </t>
  </si>
  <si>
    <t xml:space="preserve">Other Revenues </t>
  </si>
  <si>
    <t xml:space="preserve">Transfer from other Government Entities </t>
  </si>
  <si>
    <t>Total Revenue (a)</t>
  </si>
  <si>
    <t>Overheads</t>
  </si>
  <si>
    <t xml:space="preserve">Grants &amp; Contributions </t>
  </si>
  <si>
    <t xml:space="preserve">Social Benefits </t>
  </si>
  <si>
    <t xml:space="preserve">Public Debt Charges </t>
  </si>
  <si>
    <t>Total Expenditure (b)</t>
  </si>
  <si>
    <t>Surplus/Deficit from Operating Activities c = (a-b)</t>
  </si>
  <si>
    <t>Gains/Loss on Disposal of Asset</t>
  </si>
  <si>
    <t>Gain/Loss on Foreign Exchange Transaction</t>
  </si>
  <si>
    <t>Total Non-Operating Revenue/(Expenses)</t>
  </si>
  <si>
    <t>Surplus/(Deficit) from Ordinary Activities</t>
  </si>
  <si>
    <t>Net Surplus/ (Deficit) for the Period</t>
  </si>
  <si>
    <r>
      <t> </t>
    </r>
    <r>
      <rPr>
        <sz val="10"/>
        <color rgb="FF000000"/>
        <rFont val="Arial"/>
        <family val="2"/>
      </rPr>
      <t xml:space="preserve">Use of </t>
    </r>
    <r>
      <rPr>
        <b/>
        <sz val="10"/>
        <color rgb="FF000000"/>
        <rFont val="Arial"/>
        <family val="2"/>
      </rPr>
      <t>Expenditure</t>
    </r>
    <r>
      <rPr>
        <sz val="10"/>
        <color rgb="FF000000"/>
        <rFont val="Arial"/>
        <family val="2"/>
      </rPr>
      <t xml:space="preserve"> on this heading here is not appropriate since revenue items are also considered below.</t>
    </r>
  </si>
  <si>
    <r>
      <t> </t>
    </r>
    <r>
      <rPr>
        <sz val="10"/>
        <color rgb="FF000000"/>
        <rFont val="Arial"/>
        <family val="2"/>
      </rPr>
      <t>Consider a column on percentage variance, it brings out the picture of performance much more succintly.</t>
    </r>
  </si>
  <si>
    <r>
      <t> </t>
    </r>
    <r>
      <rPr>
        <sz val="10"/>
        <color rgb="FF000000"/>
        <rFont val="Arial"/>
        <family val="2"/>
      </rPr>
      <t>Consider adding in the relevant NCOA coding</t>
    </r>
  </si>
  <si>
    <r>
      <t> </t>
    </r>
    <r>
      <rPr>
        <sz val="10"/>
        <color rgb="FF000000"/>
        <rFont val="Arial"/>
        <family val="2"/>
      </rPr>
      <t>Noted. We wanted a simplified “easy to understand” report</t>
    </r>
  </si>
  <si>
    <t>Statement of Changes in Net Assets</t>
  </si>
  <si>
    <t xml:space="preserve">Actuarial Gains/(Losses) </t>
  </si>
  <si>
    <t>Change in Fair Value Available-for -sale Financial Assets</t>
  </si>
  <si>
    <t xml:space="preserve">Surplus/(Deficit) for the period </t>
  </si>
  <si>
    <t>MDA/Sectors</t>
  </si>
  <si>
    <t>Top Ten Total Allocation by Sectors</t>
  </si>
  <si>
    <t>Top Ten Capital Allocation by Sectors</t>
  </si>
  <si>
    <t xml:space="preserve">Sector Share in Total Budget </t>
  </si>
  <si>
    <t xml:space="preserve">Sector Share in Total Actual Expenditure </t>
  </si>
  <si>
    <t xml:space="preserve">MDA Responsible </t>
  </si>
  <si>
    <t>Citizens Nominated Projects</t>
  </si>
  <si>
    <t>Project Location</t>
  </si>
  <si>
    <t>Programme Code</t>
  </si>
  <si>
    <t>Completion Status  </t>
  </si>
  <si>
    <t>All description/item cells are coloured grey</t>
  </si>
  <si>
    <t>All figure input cells are coloured pink</t>
  </si>
  <si>
    <t xml:space="preserve">FAAC Revenue </t>
  </si>
  <si>
    <t xml:space="preserve">Total Revenue </t>
  </si>
  <si>
    <t>Other Recurrent Expenditure</t>
  </si>
  <si>
    <t>Other Revenue/Receipts</t>
  </si>
  <si>
    <t>Captal Expenditure</t>
  </si>
  <si>
    <t xml:space="preserve">Aids &amp; Grants </t>
  </si>
  <si>
    <t>Budget Financing (Loans)</t>
  </si>
  <si>
    <t>State</t>
  </si>
  <si>
    <t>Year</t>
  </si>
  <si>
    <t>Budget Title</t>
  </si>
  <si>
    <t>IGR Items</t>
  </si>
  <si>
    <t>Other Revenue Collecting Agencies</t>
  </si>
  <si>
    <t>Independent Revenue (IGR)</t>
  </si>
  <si>
    <t>Personnel</t>
  </si>
  <si>
    <t>Personal Taxes:</t>
  </si>
  <si>
    <t>Other Taxes:</t>
  </si>
  <si>
    <t>Non-Tax Revenue:</t>
  </si>
  <si>
    <t>MDA</t>
  </si>
  <si>
    <t>Recurrent Expenditure:</t>
  </si>
  <si>
    <t>Budget Share (%)</t>
  </si>
  <si>
    <t>Actual Share (%)</t>
  </si>
  <si>
    <t>Amount Queried</t>
  </si>
  <si>
    <t>Total Cash Expenditure</t>
  </si>
  <si>
    <t>Top Ten Audit Queries</t>
  </si>
  <si>
    <t xml:space="preserve">2020 Actual Amount </t>
  </si>
  <si>
    <t xml:space="preserve">Top Ten Recurrent Allocation by Sectors </t>
  </si>
  <si>
    <t>Item</t>
  </si>
  <si>
    <t>Expenditure:</t>
  </si>
  <si>
    <t>Revenue:</t>
  </si>
  <si>
    <t>Statement of Income and Expenditure</t>
  </si>
  <si>
    <t>Internally Generated Revenue Performance</t>
  </si>
  <si>
    <t>By Item</t>
  </si>
  <si>
    <t>By MDA:</t>
  </si>
  <si>
    <t>Accumulated Surplus</t>
  </si>
  <si>
    <t>Available for sale Reserve</t>
  </si>
  <si>
    <t>Total reserve</t>
  </si>
  <si>
    <t>Wazobia</t>
  </si>
  <si>
    <t>Total Number of Queries</t>
  </si>
  <si>
    <t>Aggregate Expenditure Composition as a % of Total Expenditure (Budget Vs Actuals)</t>
  </si>
  <si>
    <t>Opening Balance</t>
  </si>
  <si>
    <t>Project</t>
  </si>
  <si>
    <t>Nature of Queries</t>
  </si>
  <si>
    <t>Performance (%)*</t>
  </si>
  <si>
    <t xml:space="preserve">2020 Final Budget </t>
  </si>
  <si>
    <t>Capital Expenditure</t>
  </si>
  <si>
    <t>Grants and Subsidies</t>
  </si>
  <si>
    <t>Ongoing</t>
  </si>
  <si>
    <t>Complete</t>
  </si>
  <si>
    <t>Not Yet Started</t>
  </si>
  <si>
    <t>Statutory Allocation</t>
  </si>
  <si>
    <t>Independent Tax Revenue</t>
  </si>
  <si>
    <t>Independent Non-Tax Revenue</t>
  </si>
  <si>
    <t>Other Federation Account Distributions</t>
  </si>
  <si>
    <t>Variance*</t>
  </si>
  <si>
    <t xml:space="preserve">* Variance and Performance is assessed against final budget. Negative Variance for Revenues items means revenue actuals were below budget. Negative variance for expenditure items means actuals were above budget. </t>
  </si>
  <si>
    <t xml:space="preserve">* Variance and Performance is assessed against final budget. Negative Variance for Revenues items means revenue actuals were below budget. </t>
  </si>
  <si>
    <t xml:space="preserve">* Variance and Performance is assessed against final budget. Negative variance for expenditure items means actuals were above budget. </t>
  </si>
  <si>
    <t>Abia</t>
  </si>
  <si>
    <t>Adamawa</t>
  </si>
  <si>
    <t>Akwa Ibom</t>
  </si>
  <si>
    <t>Anambra</t>
  </si>
  <si>
    <t>Bauchi</t>
  </si>
  <si>
    <t>Bayelsa</t>
  </si>
  <si>
    <t>Benue</t>
  </si>
  <si>
    <t>Borno</t>
  </si>
  <si>
    <t>Cross River</t>
  </si>
  <si>
    <t>Delta</t>
  </si>
  <si>
    <t>Ebonyi</t>
  </si>
  <si>
    <t>Edo</t>
  </si>
  <si>
    <t>Ekiti</t>
  </si>
  <si>
    <t>Enugu</t>
  </si>
  <si>
    <t>Gombe</t>
  </si>
  <si>
    <t>Imo</t>
  </si>
  <si>
    <t>Jigawa</t>
  </si>
  <si>
    <t>Kaduna</t>
  </si>
  <si>
    <t>Kano</t>
  </si>
  <si>
    <t>Katsina</t>
  </si>
  <si>
    <t>Kebbi</t>
  </si>
  <si>
    <t>Kogi</t>
  </si>
  <si>
    <t>Kwara</t>
  </si>
  <si>
    <t>Lagos</t>
  </si>
  <si>
    <t>Nassarawa</t>
  </si>
  <si>
    <t>Niger</t>
  </si>
  <si>
    <t>Ogun</t>
  </si>
  <si>
    <t>Ondo</t>
  </si>
  <si>
    <t>Osun</t>
  </si>
  <si>
    <t>Oyo</t>
  </si>
  <si>
    <t>Plateau</t>
  </si>
  <si>
    <t>Rivers</t>
  </si>
  <si>
    <t>Sokoto</t>
  </si>
  <si>
    <t>Taraba</t>
  </si>
  <si>
    <t>Yobe</t>
  </si>
  <si>
    <t>Zamfara</t>
  </si>
  <si>
    <t>Salaries, Wages and Allowances</t>
  </si>
  <si>
    <t>Social Contributions</t>
  </si>
  <si>
    <t>Social Contribution</t>
  </si>
  <si>
    <t>Transfers</t>
  </si>
  <si>
    <t>CRF Charges (Salary)</t>
  </si>
  <si>
    <t>Salaries, Wages and Allowances (inc. CRF)</t>
  </si>
  <si>
    <t>Top Value Projects</t>
  </si>
  <si>
    <t>Graphs as per captions in Template</t>
  </si>
  <si>
    <t>Other graphs</t>
  </si>
  <si>
    <t>Budget of Consolidation for Prosperity</t>
  </si>
  <si>
    <t xml:space="preserve">Bayelsa State Board of Internal Revenue </t>
  </si>
  <si>
    <t>Ministry of Finance Incoporated (MOFI)</t>
  </si>
  <si>
    <t>Bayelsa State Judiciary</t>
  </si>
  <si>
    <t>Bayelsa State Housing and Property Dev. Authority</t>
  </si>
  <si>
    <t>Bayelsa State Hospital Management Board</t>
  </si>
  <si>
    <t>Niger Delta University</t>
  </si>
  <si>
    <t>Min. of Trades industry &amp;, Investment</t>
  </si>
  <si>
    <t>University of Africa</t>
  </si>
  <si>
    <t>Niger Delta University Teaching Hospital</t>
  </si>
  <si>
    <t>Bayelsa Geographical Information System (BGIS)</t>
  </si>
  <si>
    <t>Government House</t>
  </si>
  <si>
    <t>S.A Security</t>
  </si>
  <si>
    <t>High Court (Judiciary)</t>
  </si>
  <si>
    <t>Bayelsa State Sanitation Authority</t>
  </si>
  <si>
    <t>Ministry of Finance</t>
  </si>
  <si>
    <t>Ministry of Health</t>
  </si>
  <si>
    <t>Ministry of Education</t>
  </si>
  <si>
    <t>Ministry of Works &amp; Infrastructure( Non revalidation of contract)</t>
  </si>
  <si>
    <t>Non revalitation before payment</t>
  </si>
  <si>
    <t>Ministry of Education (MOE/OC/03/2020)</t>
  </si>
  <si>
    <t>Payments without supporting documents</t>
  </si>
  <si>
    <t>Ministry of Transport (MOT/OC/3B/2019)</t>
  </si>
  <si>
    <t>Ministry of Trades, Industry &amp;Investment (MTI&amp;I/CAP/2/2020)</t>
  </si>
  <si>
    <t>Bayelsa State Pension Board</t>
  </si>
  <si>
    <t>Post Primary Schools Board</t>
  </si>
  <si>
    <t>General Services (SSG's Office)</t>
  </si>
  <si>
    <t>Ministry of Works &amp; Infrastructure</t>
  </si>
  <si>
    <t>Min. of Works &amp; Infrastructure</t>
  </si>
  <si>
    <t>Ministry of Works &amp; Infrastruture</t>
  </si>
  <si>
    <t>Bayeisa State Pensions Board</t>
  </si>
  <si>
    <t>Bayeisa State Health Management Board</t>
  </si>
  <si>
    <t>Special Adviser on State Security</t>
  </si>
  <si>
    <t>Bayelsa State Environmental Sanitation Authority</t>
  </si>
  <si>
    <t>Expansion of Tombia Roundabout</t>
  </si>
  <si>
    <t>Yenagoa</t>
  </si>
  <si>
    <t>Bayelsa State Airport Project</t>
  </si>
  <si>
    <t>Min. of Works</t>
  </si>
  <si>
    <t>Orua, Ebeni &amp; Ekeremor road sandfilling (Constructiion)</t>
  </si>
  <si>
    <t>Yenagoa light projects</t>
  </si>
  <si>
    <t>Min. of Education</t>
  </si>
  <si>
    <t>Finishing of Staff quarters at Government House</t>
  </si>
  <si>
    <t>Costruction of judges quarters at Opolo</t>
  </si>
  <si>
    <t>Min. of Agriculture</t>
  </si>
  <si>
    <t>Construction of access road to Commissioners quarters</t>
  </si>
  <si>
    <t>Empowerment for cassava/plantain farming</t>
  </si>
  <si>
    <t>Ofoni in Sagbama LGA</t>
  </si>
  <si>
    <t>Sampou in Kolukuma/Opokuma LGA</t>
  </si>
  <si>
    <t>Min.of Works</t>
  </si>
  <si>
    <t>Const. of Igbogene/Bayelsa Palm Road</t>
  </si>
  <si>
    <t>Const. of Model Secondary School at Adagbabiri</t>
  </si>
  <si>
    <t>Agagbabiri in Sagbama LGA</t>
  </si>
  <si>
    <t>Completion of Southern Ijaw Central Senatorial rd</t>
  </si>
  <si>
    <t>Oporoma in Southern Ijaw LGA</t>
  </si>
  <si>
    <t>Repair. of Trofani/Odi road</t>
  </si>
  <si>
    <t>Trofani in Sagbama LGA</t>
  </si>
  <si>
    <t>Const. of Modern market at Agbere town</t>
  </si>
  <si>
    <t>Agbere town in Sagbama LGA</t>
  </si>
  <si>
    <t xml:space="preserve">Const. of Model Secondary School at Opuama </t>
  </si>
  <si>
    <t>Opuama in SILGA</t>
  </si>
  <si>
    <t>Completion of Aparanbie/Sangana rd. in Akassa</t>
  </si>
  <si>
    <t>Akassa in Brass LGA</t>
  </si>
  <si>
    <t>Min of LG &amp; Com. Dev.</t>
  </si>
  <si>
    <t>Const. of General Hospital at Ogbiriki Community</t>
  </si>
  <si>
    <t>Ogbiriki town in Brass LGA</t>
  </si>
  <si>
    <t>Min. of Health</t>
  </si>
  <si>
    <t>Provision of street light in Yenagoa</t>
  </si>
  <si>
    <t>Rehabilitation/Equiping of Aleibiri Cottage Hospital</t>
  </si>
  <si>
    <t>Aleibiri in Ekeremor LGA</t>
  </si>
  <si>
    <t>Const. of  Agge deep seaport</t>
  </si>
  <si>
    <t>Agge town in Ekeremor LGA</t>
  </si>
  <si>
    <t>Const. of Sore line protection at Egwuema/Ewoama</t>
  </si>
  <si>
    <t>Egwuema/Ewoama in Brass</t>
  </si>
  <si>
    <t>Min. of Environment</t>
  </si>
  <si>
    <t>Completion of Bayelsa State Airport project</t>
  </si>
  <si>
    <t>Renovation of a 6 classroom at Ekeremor</t>
  </si>
  <si>
    <t>Ekeremor in Ekeremor LGA</t>
  </si>
  <si>
    <t xml:space="preserve"> Const. of Orua, Ebeni &amp; Ekeremor rd. (Sandfilling)</t>
  </si>
  <si>
    <t>Orua-Ebeni in Sagbama LGA</t>
  </si>
  <si>
    <t>Rehabilitation of Bayelsa Plastic Industry</t>
  </si>
  <si>
    <t>Min of Trade,Industry/ Inve</t>
  </si>
  <si>
    <t>Const. of School of Agriculture at Ofoni</t>
  </si>
  <si>
    <t>Const of concrete Walkway at Isampou Community</t>
  </si>
  <si>
    <t>Isampou Com. In Sagbama LGA</t>
  </si>
  <si>
    <t>Const of St. Philips State Pry. Sch. Headmaster's qua</t>
  </si>
  <si>
    <t>Ikebiri in Southern Ijaw LGA</t>
  </si>
  <si>
    <t>Expansion of Tombia/Etegwe roundabout</t>
  </si>
  <si>
    <t>yenagoa</t>
  </si>
  <si>
    <t>Odioma &amp; Ibidi towns in Brass</t>
  </si>
  <si>
    <t>Const. of Odioma-Ibidi concrete link road</t>
  </si>
  <si>
    <t xml:space="preserve">Const. of Water project at Ewoma town </t>
  </si>
  <si>
    <t>Ewoma town in Brass LGA</t>
  </si>
  <si>
    <t>Min. of Water Resources</t>
  </si>
  <si>
    <t>Rehabiltation of Peremabiri rice farm</t>
  </si>
  <si>
    <t>Peremabiri town in SILGA</t>
  </si>
  <si>
    <t>Dualization of Tourist Island Bridge to River Nun link road</t>
  </si>
  <si>
    <t xml:space="preserve"> Major renovation work at Governor's lodge (White House)</t>
  </si>
  <si>
    <t>Onopa in Yenagoa LGA</t>
  </si>
  <si>
    <t xml:space="preserve"> Major renovation work at Deputy Governor's lodge (White House)  </t>
  </si>
  <si>
    <t>Construction of concrete paverment at Bolou-Orua Community</t>
  </si>
  <si>
    <t>Bolou-Orua in Sagbama LGA</t>
  </si>
  <si>
    <t>Toru-Orua in Sagbama LGA</t>
  </si>
  <si>
    <t>Revalidation for the construction of Ijaw National Centre</t>
  </si>
  <si>
    <t>Completion of School of Agriculture, Ofoni</t>
  </si>
  <si>
    <t>Construction of Dyke &amp; embarkment at Sampou as direct labour</t>
  </si>
  <si>
    <t>Sampou in Kolokuma/Opokuma LGA</t>
  </si>
  <si>
    <t>Renovation of Secretariat Complex Annex</t>
  </si>
  <si>
    <t>Supply/Isallation of all -in-one 100 watts sola led street light at Toru-Orua</t>
  </si>
  <si>
    <t>Renovation of Government quarters (Supper lodge)</t>
  </si>
  <si>
    <t>Amassoma in Southern Ijaw LGA</t>
  </si>
  <si>
    <t>Etegwe in Yenagoa</t>
  </si>
  <si>
    <t xml:space="preserve">Revalidation for the construction of 100m steel sheet pile wall </t>
  </si>
  <si>
    <t>Government House in Yenagoa</t>
  </si>
  <si>
    <t>Opolo in Yenagoa</t>
  </si>
  <si>
    <t>Kiama/Sampou in Kolokuma/Opokuma LGA</t>
  </si>
  <si>
    <t>Min. ofPower</t>
  </si>
  <si>
    <t>Const. of concrete  rd. at Sampou/School road</t>
  </si>
  <si>
    <t>Insallation of Bespoke solar light at Toru-Orua</t>
  </si>
  <si>
    <t>Ministry of Youths and Sports Development</t>
  </si>
  <si>
    <t>Ministry of Lands, Housing Urban Development</t>
  </si>
  <si>
    <t>High Court</t>
  </si>
  <si>
    <t>Ministry of Power &amp; Water Resources</t>
  </si>
  <si>
    <t>Isaac Jaspa Boro College of Education</t>
  </si>
  <si>
    <t>Ministry Agriculture</t>
  </si>
  <si>
    <t>General Services( SSG's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</si>
</sst>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_);_(* \(#,##0\);_(* \-??_);_(@_)"/>
    <numFmt numFmtId="166" formatCode="0.0%"/>
    <numFmt numFmtId="167" formatCode="_-* #,##0_-;\-* #,##0_-;_-* &quot;-&quot;??_-;_-@_-"/>
  </numFmts>
  <fonts count="18">
    <font>
      <sz val="10"/>
      <color rgb="FF000000"/>
      <name val="Arial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Nunito"/>
    </font>
    <font>
      <sz val="11"/>
      <color rgb="FF000000"/>
      <name val="Nunito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Nunito"/>
    </font>
    <font>
      <sz val="10"/>
      <color rgb="FF000000"/>
      <name val="Calibri"/>
      <family val="2"/>
    </font>
    <font>
      <b/>
      <sz val="10"/>
      <color rgb="FF000000"/>
      <name val="Nunito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mbria"/>
      <family val="1"/>
    </font>
    <font>
      <sz val="8"/>
      <color rgb="FF000000"/>
      <name val="Arial"/>
      <family val="2"/>
    </font>
    <font>
      <sz val="9"/>
      <color rgb="FF000000"/>
      <name val="Cambria"/>
      <family val="1"/>
    </font>
    <font>
      <i/>
      <sz val="11"/>
      <color rgb="FF000000"/>
      <name val="Cambria"/>
      <family val="1"/>
    </font>
    <font>
      <sz val="10"/>
      <color rgb="FF000000"/>
      <name val="Tahoma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E7B8AF"/>
        <bgColor rgb="FFF4B18B"/>
      </patternFill>
    </fill>
    <fill>
      <patternFill patternType="solid">
        <fgColor rgb="FFB6D7A8"/>
        <bgColor rgb="FFAAD093"/>
      </patternFill>
    </fill>
    <fill>
      <patternFill patternType="solid">
        <fgColor rgb="FFFEF2CB"/>
        <bgColor rgb="FFFFE7B0"/>
      </patternFill>
    </fill>
    <fill>
      <patternFill patternType="solid">
        <fgColor rgb="FFDEEAF6"/>
        <bgColor rgb="FFDDDDDD"/>
      </patternFill>
    </fill>
    <fill>
      <patternFill patternType="solid">
        <fgColor rgb="FFD9EAD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0.79998168889431442"/>
        <bgColor rgb="FFAAD09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E7B0"/>
      </patternFill>
    </fill>
    <fill>
      <patternFill patternType="solid">
        <fgColor theme="0"/>
        <bgColor rgb="FFAAD093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4" fontId="6" fillId="5" borderId="1" xfId="0" applyNumberFormat="1" applyFont="1" applyFill="1" applyBorder="1"/>
    <xf numFmtId="0" fontId="3" fillId="3" borderId="1" xfId="0" applyFont="1" applyFill="1" applyBorder="1" applyAlignment="1"/>
    <xf numFmtId="0" fontId="7" fillId="0" borderId="0" xfId="0" applyFont="1"/>
    <xf numFmtId="0" fontId="3" fillId="0" borderId="0" xfId="0" applyFont="1"/>
    <xf numFmtId="0" fontId="8" fillId="0" borderId="0" xfId="0" applyFont="1" applyAlignment="1"/>
    <xf numFmtId="4" fontId="7" fillId="0" borderId="0" xfId="0" applyNumberFormat="1" applyFont="1"/>
    <xf numFmtId="0" fontId="0" fillId="0" borderId="1" xfId="0" applyBorder="1"/>
    <xf numFmtId="0" fontId="2" fillId="0" borderId="0" xfId="0" applyFont="1" applyFill="1" applyBorder="1"/>
    <xf numFmtId="164" fontId="0" fillId="0" borderId="0" xfId="1" applyFont="1"/>
    <xf numFmtId="0" fontId="13" fillId="0" borderId="0" xfId="0" applyFont="1" applyAlignment="1">
      <alignment vertical="center"/>
    </xf>
    <xf numFmtId="0" fontId="7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4" fillId="0" borderId="1" xfId="0" applyFont="1" applyBorder="1"/>
    <xf numFmtId="166" fontId="3" fillId="4" borderId="1" xfId="0" applyNumberFormat="1" applyFont="1" applyFill="1" applyBorder="1" applyAlignment="1">
      <alignment horizontal="center" wrapText="1"/>
    </xf>
    <xf numFmtId="0" fontId="2" fillId="8" borderId="1" xfId="0" applyFont="1" applyFill="1" applyBorder="1"/>
    <xf numFmtId="4" fontId="3" fillId="2" borderId="1" xfId="0" applyNumberFormat="1" applyFont="1" applyFill="1" applyBorder="1"/>
    <xf numFmtId="0" fontId="5" fillId="4" borderId="1" xfId="0" applyFont="1" applyFill="1" applyBorder="1"/>
    <xf numFmtId="0" fontId="3" fillId="0" borderId="1" xfId="0" applyFont="1" applyBorder="1" applyAlignment="1">
      <alignment horizontal="left" wrapText="1"/>
    </xf>
    <xf numFmtId="0" fontId="3" fillId="8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6" fontId="5" fillId="4" borderId="1" xfId="2" applyNumberFormat="1" applyFont="1" applyFill="1" applyBorder="1" applyAlignment="1">
      <alignment horizontal="center"/>
    </xf>
    <xf numFmtId="166" fontId="6" fillId="4" borderId="1" xfId="2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2"/>
    </xf>
    <xf numFmtId="0" fontId="2" fillId="0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66" fontId="2" fillId="4" borderId="1" xfId="0" applyNumberFormat="1" applyFont="1" applyFill="1" applyBorder="1" applyAlignment="1">
      <alignment horizontal="center" wrapText="1"/>
    </xf>
    <xf numFmtId="0" fontId="7" fillId="0" borderId="0" xfId="0" applyFont="1" applyBorder="1"/>
    <xf numFmtId="164" fontId="7" fillId="0" borderId="0" xfId="1" applyFont="1" applyBorder="1"/>
    <xf numFmtId="164" fontId="15" fillId="0" borderId="0" xfId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0" fontId="4" fillId="0" borderId="0" xfId="0" applyFont="1"/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/>
    <xf numFmtId="0" fontId="2" fillId="3" borderId="3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center" wrapText="1"/>
    </xf>
    <xf numFmtId="167" fontId="6" fillId="4" borderId="1" xfId="1" applyNumberFormat="1" applyFont="1" applyFill="1" applyBorder="1"/>
    <xf numFmtId="167" fontId="0" fillId="0" borderId="0" xfId="0" applyNumberFormat="1"/>
    <xf numFmtId="167" fontId="2" fillId="3" borderId="1" xfId="0" applyNumberFormat="1" applyFont="1" applyFill="1" applyBorder="1" applyAlignment="1">
      <alignment horizontal="center" vertical="center" wrapText="1"/>
    </xf>
    <xf numFmtId="167" fontId="6" fillId="4" borderId="1" xfId="1" applyNumberFormat="1" applyFont="1" applyFill="1" applyBorder="1" applyAlignment="1">
      <alignment horizontal="center"/>
    </xf>
    <xf numFmtId="167" fontId="3" fillId="0" borderId="0" xfId="0" applyNumberFormat="1" applyFont="1" applyBorder="1"/>
    <xf numFmtId="167" fontId="5" fillId="4" borderId="1" xfId="1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/>
    </xf>
    <xf numFmtId="167" fontId="2" fillId="4" borderId="1" xfId="1" applyNumberFormat="1" applyFont="1" applyFill="1" applyBorder="1"/>
    <xf numFmtId="166" fontId="3" fillId="4" borderId="1" xfId="2" applyNumberFormat="1" applyFont="1" applyFill="1" applyBorder="1" applyAlignment="1">
      <alignment horizontal="center" wrapText="1"/>
    </xf>
    <xf numFmtId="166" fontId="2" fillId="4" borderId="1" xfId="2" applyNumberFormat="1" applyFont="1" applyFill="1" applyBorder="1" applyAlignment="1">
      <alignment horizontal="center" wrapText="1"/>
    </xf>
    <xf numFmtId="166" fontId="3" fillId="4" borderId="1" xfId="2" applyNumberFormat="1" applyFont="1" applyFill="1" applyBorder="1" applyAlignment="1">
      <alignment horizontal="center"/>
    </xf>
    <xf numFmtId="166" fontId="2" fillId="4" borderId="1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5" fillId="0" borderId="0" xfId="0" applyNumberFormat="1" applyFont="1"/>
    <xf numFmtId="0" fontId="3" fillId="0" borderId="0" xfId="0" applyFont="1" applyAlignment="1">
      <alignment horizontal="center"/>
    </xf>
    <xf numFmtId="166" fontId="3" fillId="7" borderId="1" xfId="2" applyNumberFormat="1" applyFont="1" applyFill="1" applyBorder="1" applyAlignment="1">
      <alignment horizontal="center" vertical="center" wrapText="1"/>
    </xf>
    <xf numFmtId="166" fontId="3" fillId="7" borderId="1" xfId="1" applyNumberFormat="1" applyFont="1" applyFill="1" applyBorder="1" applyAlignment="1">
      <alignment horizontal="center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3" fillId="0" borderId="1" xfId="2" applyNumberFormat="1" applyFont="1" applyBorder="1" applyAlignment="1">
      <alignment horizontal="center" vertical="center" wrapText="1"/>
    </xf>
    <xf numFmtId="167" fontId="5" fillId="4" borderId="1" xfId="1" applyNumberFormat="1" applyFont="1" applyFill="1" applyBorder="1"/>
    <xf numFmtId="0" fontId="3" fillId="6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readingOrder="1"/>
    </xf>
    <xf numFmtId="0" fontId="2" fillId="0" borderId="3" xfId="0" applyFont="1" applyFill="1" applyBorder="1"/>
    <xf numFmtId="0" fontId="2" fillId="0" borderId="3" xfId="0" applyFont="1" applyBorder="1"/>
    <xf numFmtId="165" fontId="3" fillId="2" borderId="1" xfId="0" applyNumberFormat="1" applyFont="1" applyFill="1" applyBorder="1" applyAlignment="1" applyProtection="1">
      <alignment horizontal="left"/>
      <protection locked="0"/>
    </xf>
    <xf numFmtId="0" fontId="3" fillId="2" borderId="1" xfId="0" applyNumberFormat="1" applyFont="1" applyFill="1" applyBorder="1" applyAlignment="1" applyProtection="1">
      <alignment horizontal="left"/>
      <protection locked="0"/>
    </xf>
    <xf numFmtId="167" fontId="3" fillId="2" borderId="1" xfId="1" applyNumberFormat="1" applyFont="1" applyFill="1" applyBorder="1" applyAlignment="1" applyProtection="1">
      <protection locked="0"/>
    </xf>
    <xf numFmtId="167" fontId="3" fillId="9" borderId="1" xfId="0" applyNumberFormat="1" applyFont="1" applyFill="1" applyBorder="1" applyAlignment="1">
      <alignment horizontal="left"/>
    </xf>
    <xf numFmtId="0" fontId="3" fillId="9" borderId="1" xfId="0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167" fontId="3" fillId="2" borderId="1" xfId="1" applyNumberFormat="1" applyFont="1" applyFill="1" applyBorder="1" applyProtection="1">
      <protection locked="0"/>
    </xf>
    <xf numFmtId="0" fontId="3" fillId="8" borderId="1" xfId="0" applyFont="1" applyFill="1" applyBorder="1" applyProtection="1">
      <protection locked="0"/>
    </xf>
    <xf numFmtId="165" fontId="2" fillId="10" borderId="1" xfId="0" applyNumberFormat="1" applyFont="1" applyFill="1" applyBorder="1"/>
    <xf numFmtId="0" fontId="3" fillId="2" borderId="1" xfId="0" applyNumberFormat="1" applyFont="1" applyFill="1" applyBorder="1" applyAlignment="1" applyProtection="1">
      <alignment horizontal="center" wrapText="1"/>
      <protection locked="0"/>
    </xf>
    <xf numFmtId="167" fontId="3" fillId="2" borderId="1" xfId="1" applyNumberFormat="1" applyFont="1" applyFill="1" applyBorder="1" applyAlignment="1" applyProtection="1">
      <alignment horizontal="center" wrapText="1"/>
      <protection locked="0"/>
    </xf>
    <xf numFmtId="3" fontId="3" fillId="2" borderId="1" xfId="0" applyNumberFormat="1" applyFont="1" applyFill="1" applyBorder="1" applyProtection="1">
      <protection locked="0"/>
    </xf>
    <xf numFmtId="167" fontId="3" fillId="2" borderId="1" xfId="0" applyNumberFormat="1" applyFont="1" applyFill="1" applyBorder="1" applyProtection="1">
      <protection locked="0"/>
    </xf>
    <xf numFmtId="0" fontId="2" fillId="11" borderId="1" xfId="0" applyFont="1" applyFill="1" applyBorder="1"/>
    <xf numFmtId="0" fontId="10" fillId="0" borderId="0" xfId="0" applyFont="1"/>
    <xf numFmtId="164" fontId="3" fillId="2" borderId="1" xfId="1" applyFont="1" applyFill="1" applyBorder="1" applyProtection="1">
      <protection locked="0"/>
    </xf>
    <xf numFmtId="164" fontId="3" fillId="7" borderId="1" xfId="1" applyFont="1" applyFill="1" applyBorder="1" applyAlignment="1">
      <alignment vertical="center" wrapText="1"/>
    </xf>
    <xf numFmtId="164" fontId="3" fillId="2" borderId="1" xfId="1" applyFont="1" applyFill="1" applyBorder="1" applyAlignment="1" applyProtection="1">
      <protection locked="0"/>
    </xf>
    <xf numFmtId="164" fontId="2" fillId="7" borderId="1" xfId="1" applyFont="1" applyFill="1" applyBorder="1" applyAlignment="1">
      <alignment vertical="center" wrapText="1"/>
    </xf>
    <xf numFmtId="164" fontId="2" fillId="0" borderId="3" xfId="1" applyFont="1" applyFill="1" applyBorder="1"/>
    <xf numFmtId="164" fontId="2" fillId="0" borderId="1" xfId="1" applyFont="1" applyBorder="1" applyAlignment="1">
      <alignment horizontal="center" vertical="center" wrapText="1"/>
    </xf>
    <xf numFmtId="164" fontId="3" fillId="0" borderId="1" xfId="1" applyFont="1" applyBorder="1" applyAlignment="1">
      <alignment vertical="center" wrapText="1"/>
    </xf>
    <xf numFmtId="0" fontId="3" fillId="2" borderId="1" xfId="0" applyNumberFormat="1" applyFont="1" applyFill="1" applyBorder="1" applyAlignment="1" applyProtection="1">
      <alignment horizontal="left" wrapText="1"/>
      <protection locked="0"/>
    </xf>
    <xf numFmtId="0" fontId="2" fillId="4" borderId="1" xfId="0" applyNumberFormat="1" applyFont="1" applyFill="1" applyBorder="1" applyAlignment="1">
      <alignment horizontal="center" vertical="center"/>
    </xf>
    <xf numFmtId="164" fontId="3" fillId="7" borderId="1" xfId="1" applyFont="1" applyFill="1" applyBorder="1" applyAlignment="1" applyProtection="1">
      <alignment vertical="center" wrapText="1"/>
      <protection locked="0"/>
    </xf>
    <xf numFmtId="0" fontId="5" fillId="0" borderId="0" xfId="0" applyFont="1" applyBorder="1" applyAlignment="1">
      <alignment horizontal="center" wrapText="1"/>
    </xf>
    <xf numFmtId="0" fontId="5" fillId="0" borderId="0" xfId="0" applyFont="1"/>
    <xf numFmtId="0" fontId="3" fillId="0" borderId="0" xfId="0" applyFont="1" applyFill="1" applyBorder="1"/>
    <xf numFmtId="0" fontId="5" fillId="0" borderId="0" xfId="0" applyFont="1" applyBorder="1" applyAlignment="1">
      <alignment horizontal="center"/>
    </xf>
    <xf numFmtId="167" fontId="3" fillId="4" borderId="1" xfId="1" applyNumberFormat="1" applyFont="1" applyFill="1" applyBorder="1" applyAlignment="1">
      <alignment horizontal="center" wrapText="1"/>
    </xf>
    <xf numFmtId="167" fontId="2" fillId="4" borderId="1" xfId="1" applyNumberFormat="1" applyFont="1" applyFill="1" applyBorder="1" applyAlignment="1">
      <alignment horizontal="center" wrapText="1"/>
    </xf>
    <xf numFmtId="167" fontId="5" fillId="4" borderId="1" xfId="1" applyNumberFormat="1" applyFont="1" applyFill="1" applyBorder="1" applyProtection="1">
      <protection locked="0"/>
    </xf>
    <xf numFmtId="0" fontId="3" fillId="8" borderId="1" xfId="0" applyFont="1" applyFill="1" applyBorder="1" applyAlignment="1" applyProtection="1">
      <alignment wrapText="1"/>
      <protection locked="0"/>
    </xf>
    <xf numFmtId="164" fontId="3" fillId="8" borderId="1" xfId="1" applyFont="1" applyFill="1" applyBorder="1" applyAlignment="1" applyProtection="1">
      <alignment horizontal="left" vertical="top" wrapText="1"/>
      <protection locked="0"/>
    </xf>
    <xf numFmtId="0" fontId="17" fillId="0" borderId="0" xfId="0" applyFont="1"/>
    <xf numFmtId="0" fontId="3" fillId="11" borderId="1" xfId="0" applyFont="1" applyFill="1" applyBorder="1" applyProtection="1"/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3" fillId="11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</cellXfs>
  <cellStyles count="9">
    <cellStyle name="Comma" xfId="1" builtinId="3"/>
    <cellStyle name="Comma 2" xfId="4" xr:uid="{CF1189D3-69EA-4B1C-A1CB-1E53411D8E8E}"/>
    <cellStyle name="Comma 2 2" xfId="8" xr:uid="{B7F88200-9967-4DF8-B858-6079ABAC90BD}"/>
    <cellStyle name="Comma 3" xfId="7" xr:uid="{AC97D3EA-B413-448B-8786-B47EC429D57D}"/>
    <cellStyle name="Normal" xfId="0" builtinId="0"/>
    <cellStyle name="Normal 2" xfId="3" xr:uid="{291E5DD8-FE8A-4A9F-879B-BF628542C5FD}"/>
    <cellStyle name="Normal 3" xfId="6" xr:uid="{F95B4775-614A-4065-90AB-0849FC4AD46A}"/>
    <cellStyle name="Percent" xfId="2" builtinId="5"/>
    <cellStyle name="Percent 2" xfId="5" xr:uid="{86E8F537-7A6A-4D9D-B571-F4F1B53DA40D}"/>
  </cellStyles>
  <dxfs count="0"/>
  <tableStyles count="0" defaultTableStyle="TableStyleMedium2" defaultPivotStyle="PivotStyleLight16"/>
  <colors>
    <indexedColors>
      <rgbColor rgb="FF000000"/>
      <rgbColor rgb="FFFFFFFF"/>
      <rgbColor rgb="FFEF8A45"/>
      <rgbColor rgb="FFA7D08B"/>
      <rgbColor rgb="FFC4D9EF"/>
      <rgbColor rgb="FFFFCC2C"/>
      <rgbColor rgb="FFF4B18B"/>
      <rgbColor rgb="FF9DC3E6"/>
      <rgbColor rgb="FFC79400"/>
      <rgbColor rgb="FF5182C3"/>
      <rgbColor rgb="FFB6D7A8"/>
      <rgbColor rgb="FF6EAA46"/>
      <rgbColor rgb="FF6F90D1"/>
      <rgbColor rgb="FF305C9D"/>
      <rgbColor rgb="FFC8C8C8"/>
      <rgbColor rgb="FF818181"/>
      <rgbColor rgb="FF94ABDB"/>
      <rgbColor rgb="FF505A4A"/>
      <rgbColor rgb="FFFEF2CB"/>
      <rgbColor rgb="FFDEEAF6"/>
      <rgbColor rgb="FFAFAFAF"/>
      <rgbColor rgb="FFF19761"/>
      <rgbColor rgb="FF0B5394"/>
      <rgbColor rgb="FFBBCDEA"/>
      <rgbColor rgb="FFFFCE52"/>
      <rgbColor rgb="FFD7D7D7"/>
      <rgbColor rgb="FFFFD966"/>
      <rgbColor rgb="FFA5BEE3"/>
      <rgbColor rgb="FFA1A1A1"/>
      <rgbColor rgb="FFFEBF00"/>
      <rgbColor rgb="FF4472C1"/>
      <rgbColor rgb="FFFFDE8E"/>
      <rgbColor rgb="FF79ACDD"/>
      <rgbColor rgb="FFDDDDDD"/>
      <rgbColor rgb="FFCAE1BE"/>
      <rgbColor rgb="FFFFE7B0"/>
      <rgbColor rgb="FF99CCFF"/>
      <rgbColor rgb="FFE7B8AF"/>
      <rgbColor rgb="FFB7B7B7"/>
      <rgbColor rgb="FFF8CEBA"/>
      <rgbColor rgb="FF3870C8"/>
      <rgbColor rgb="FF5A9AD5"/>
      <rgbColor rgb="FF88BE65"/>
      <rgbColor rgb="FFFFC61A"/>
      <rgbColor rgb="FFDAA400"/>
      <rgbColor rgb="FFEC7C30"/>
      <rgbColor rgb="FF767676"/>
      <rgbColor rgb="FF8B8B8B"/>
      <rgbColor rgb="FF6083CB"/>
      <rgbColor rgb="FF5B8D38"/>
      <rgbColor rgb="FFAAD093"/>
      <rgbColor rgb="FF1A1A1A"/>
      <rgbColor rgb="FF8F5502"/>
      <rgbColor rgb="FFCA651D"/>
      <rgbColor rgb="FF204172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EE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'1. Budget Outturns'!$A$6</c:f>
          <c:strCache>
            <c:ptCount val="1"/>
            <c:pt idx="0">
              <c:v>2020 Revenue Composition Performance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241939100966808"/>
          <c:y val="9.9960127591706541E-2"/>
          <c:w val="0.6966167895943387"/>
          <c:h val="0.8218102073365233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 Budget Outturns'!$A$8:$A$14</c:f>
              <c:strCache>
                <c:ptCount val="7"/>
                <c:pt idx="0">
                  <c:v>Opening Balance</c:v>
                </c:pt>
                <c:pt idx="1">
                  <c:v>FAAC Revenue </c:v>
                </c:pt>
                <c:pt idx="2">
                  <c:v>IGR</c:v>
                </c:pt>
                <c:pt idx="3">
                  <c:v>Aids &amp; Grants </c:v>
                </c:pt>
                <c:pt idx="4">
                  <c:v>Other Revenue/Receipts</c:v>
                </c:pt>
                <c:pt idx="5">
                  <c:v>Budget Financing (Loans)</c:v>
                </c:pt>
                <c:pt idx="6">
                  <c:v>Total Revenue </c:v>
                </c:pt>
              </c:strCache>
            </c:strRef>
          </c:cat>
          <c:val>
            <c:numRef>
              <c:f>'1. Budget Outturns'!$F$8:$F$14</c:f>
              <c:numCache>
                <c:formatCode>0.0%</c:formatCode>
                <c:ptCount val="7"/>
                <c:pt idx="0">
                  <c:v>1</c:v>
                </c:pt>
                <c:pt idx="1">
                  <c:v>1.4449391635389648</c:v>
                </c:pt>
                <c:pt idx="2">
                  <c:v>1.249603032</c:v>
                </c:pt>
                <c:pt idx="3">
                  <c:v>0.28846153846153844</c:v>
                </c:pt>
                <c:pt idx="4">
                  <c:v>1.0960497396453619</c:v>
                </c:pt>
                <c:pt idx="5">
                  <c:v>0</c:v>
                </c:pt>
                <c:pt idx="6">
                  <c:v>1.0410975733191095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0-4D3C-B9A2-54DBDAF6A41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933041503"/>
        <c:axId val="69864255"/>
      </c:barChart>
      <c:catAx>
        <c:axId val="19330415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64255"/>
        <c:crosses val="autoZero"/>
        <c:auto val="1"/>
        <c:lblAlgn val="ctr"/>
        <c:lblOffset val="100"/>
        <c:noMultiLvlLbl val="0"/>
      </c:catAx>
      <c:valAx>
        <c:axId val="6986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933041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Allocations'!$A$39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633180227471567"/>
          <c:y val="0.12164591977869986"/>
          <c:w val="0.72689741907261596"/>
          <c:h val="0.75707681249387382"/>
        </c:manualLayout>
      </c:layout>
      <c:barChart>
        <c:barDir val="bar"/>
        <c:grouping val="clustered"/>
        <c:varyColors val="0"/>
        <c:ser>
          <c:idx val="0"/>
          <c:order val="0"/>
          <c:tx>
            <c:v>Budget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Allocations'!$A$8:$A$18</c:f>
              <c:strCache>
                <c:ptCount val="11"/>
                <c:pt idx="0">
                  <c:v>Bayelsa State Pension Board</c:v>
                </c:pt>
                <c:pt idx="1">
                  <c:v>Post Primary Schools Board</c:v>
                </c:pt>
                <c:pt idx="2">
                  <c:v>Government House</c:v>
                </c:pt>
                <c:pt idx="3">
                  <c:v>Bayelsa State Hospital Management Board</c:v>
                </c:pt>
                <c:pt idx="4">
                  <c:v>S.A Security</c:v>
                </c:pt>
                <c:pt idx="5">
                  <c:v>General Services (SSG's Office)</c:v>
                </c:pt>
                <c:pt idx="6">
                  <c:v>Ministry of Health</c:v>
                </c:pt>
                <c:pt idx="7">
                  <c:v>Ministry of Works &amp; Infrastructure</c:v>
                </c:pt>
                <c:pt idx="8">
                  <c:v>Bayelsa State Sanitation Authority</c:v>
                </c:pt>
                <c:pt idx="9">
                  <c:v>Isaac Jaspa Boro College of Education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Allocations'!$F$8:$F$18</c:f>
              <c:numCache>
                <c:formatCode>0.0%</c:formatCode>
                <c:ptCount val="11"/>
                <c:pt idx="0">
                  <c:v>3.0307370888522846E-4</c:v>
                </c:pt>
                <c:pt idx="1">
                  <c:v>6.0948667572582875E-2</c:v>
                </c:pt>
                <c:pt idx="2">
                  <c:v>3.9697378820062947E-2</c:v>
                </c:pt>
                <c:pt idx="3">
                  <c:v>2.7692252300555623E-2</c:v>
                </c:pt>
                <c:pt idx="4">
                  <c:v>2.7027635411317603E-2</c:v>
                </c:pt>
                <c:pt idx="5">
                  <c:v>4.5408193766799013E-2</c:v>
                </c:pt>
                <c:pt idx="6">
                  <c:v>2.850680342325319E-2</c:v>
                </c:pt>
                <c:pt idx="7">
                  <c:v>3.5190111850314956E-3</c:v>
                </c:pt>
                <c:pt idx="8">
                  <c:v>1.3663472171449099E-2</c:v>
                </c:pt>
                <c:pt idx="9">
                  <c:v>1.213040902204463E-2</c:v>
                </c:pt>
                <c:pt idx="10">
                  <c:v>0.74110310261801826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3-4F80-A14D-B64276E1CE9C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Allocations'!$A$8:$A$18</c:f>
              <c:strCache>
                <c:ptCount val="11"/>
                <c:pt idx="0">
                  <c:v>Bayelsa State Pension Board</c:v>
                </c:pt>
                <c:pt idx="1">
                  <c:v>Post Primary Schools Board</c:v>
                </c:pt>
                <c:pt idx="2">
                  <c:v>Government House</c:v>
                </c:pt>
                <c:pt idx="3">
                  <c:v>Bayelsa State Hospital Management Board</c:v>
                </c:pt>
                <c:pt idx="4">
                  <c:v>S.A Security</c:v>
                </c:pt>
                <c:pt idx="5">
                  <c:v>General Services (SSG's Office)</c:v>
                </c:pt>
                <c:pt idx="6">
                  <c:v>Ministry of Health</c:v>
                </c:pt>
                <c:pt idx="7">
                  <c:v>Ministry of Works &amp; Infrastructure</c:v>
                </c:pt>
                <c:pt idx="8">
                  <c:v>Bayelsa State Sanitation Authority</c:v>
                </c:pt>
                <c:pt idx="9">
                  <c:v>Isaac Jaspa Boro College of Education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Allocations'!$G$8:$G$18</c:f>
              <c:numCache>
                <c:formatCode>0.0%</c:formatCode>
                <c:ptCount val="11"/>
                <c:pt idx="0">
                  <c:v>0.13772730904948222</c:v>
                </c:pt>
                <c:pt idx="1">
                  <c:v>0.11755137372594314</c:v>
                </c:pt>
                <c:pt idx="2">
                  <c:v>0.10892710978227604</c:v>
                </c:pt>
                <c:pt idx="3">
                  <c:v>4.8799172649661292E-2</c:v>
                </c:pt>
                <c:pt idx="4">
                  <c:v>4.3152623172721546E-2</c:v>
                </c:pt>
                <c:pt idx="5">
                  <c:v>4.063594570397671E-2</c:v>
                </c:pt>
                <c:pt idx="6">
                  <c:v>2.8466318624975773E-2</c:v>
                </c:pt>
                <c:pt idx="7">
                  <c:v>2.8218064923713995E-2</c:v>
                </c:pt>
                <c:pt idx="8">
                  <c:v>2.8017632910749022E-2</c:v>
                </c:pt>
                <c:pt idx="9">
                  <c:v>2.3853056489719655E-2</c:v>
                </c:pt>
                <c:pt idx="10">
                  <c:v>0.39465139296678059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D3-4F80-A14D-B64276E1C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53591487"/>
        <c:axId val="106922031"/>
      </c:barChart>
      <c:catAx>
        <c:axId val="20535914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6922031"/>
        <c:crosses val="autoZero"/>
        <c:auto val="1"/>
        <c:lblAlgn val="ctr"/>
        <c:lblOffset val="100"/>
        <c:noMultiLvlLbl val="0"/>
      </c:catAx>
      <c:valAx>
        <c:axId val="10692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5359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019947506561682"/>
          <c:y val="0.9295798346783416"/>
          <c:w val="0.23571216097987752"/>
          <c:h val="4.96732773548534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Allocations'!$A$23</c:f>
          <c:strCache>
            <c:ptCount val="1"/>
            <c:pt idx="0">
              <c:v>Top Ten Capital Allocation by Sectors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197113658664999E-2"/>
          <c:y val="0.10958482829318299"/>
          <c:w val="0.85308405598236392"/>
          <c:h val="0.65275361850911628"/>
        </c:manualLayout>
      </c:layout>
      <c:barChart>
        <c:barDir val="col"/>
        <c:grouping val="clustered"/>
        <c:varyColors val="0"/>
        <c:ser>
          <c:idx val="0"/>
          <c:order val="0"/>
          <c:tx>
            <c:v>Budget 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'6. Sectoral Allocations'!$A$25:$A$35</c:f>
              <c:strCache>
                <c:ptCount val="11"/>
                <c:pt idx="0">
                  <c:v>Min. of Works &amp; Infrastructure</c:v>
                </c:pt>
                <c:pt idx="1">
                  <c:v>Ministry of Youths and Sports Development</c:v>
                </c:pt>
                <c:pt idx="2">
                  <c:v>Ministry of Education</c:v>
                </c:pt>
                <c:pt idx="3">
                  <c:v>Ministry Agriculture</c:v>
                </c:pt>
                <c:pt idx="4">
                  <c:v>Ministry of Health</c:v>
                </c:pt>
                <c:pt idx="5">
                  <c:v>Ministry of Lands, Housing Urban Development</c:v>
                </c:pt>
                <c:pt idx="6">
                  <c:v>High Court</c:v>
                </c:pt>
                <c:pt idx="7">
                  <c:v>Ministry of Power &amp; Water Resources</c:v>
                </c:pt>
                <c:pt idx="8">
                  <c:v>Government House</c:v>
                </c:pt>
                <c:pt idx="9">
                  <c:v>Ministry of Finance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Allocations'!$B$25:$B$35</c:f>
              <c:numCache>
                <c:formatCode>_-* #,##0_-;\-* #,##0_-;_-* "-"??_-;_-@_-</c:formatCode>
                <c:ptCount val="11"/>
                <c:pt idx="0">
                  <c:v>20692544467</c:v>
                </c:pt>
                <c:pt idx="1">
                  <c:v>34216631</c:v>
                </c:pt>
                <c:pt idx="2">
                  <c:v>221024794</c:v>
                </c:pt>
                <c:pt idx="3">
                  <c:v>3000000000</c:v>
                </c:pt>
                <c:pt idx="4">
                  <c:v>2474999999</c:v>
                </c:pt>
                <c:pt idx="5">
                  <c:v>48719800</c:v>
                </c:pt>
                <c:pt idx="6">
                  <c:v>287984796</c:v>
                </c:pt>
                <c:pt idx="7">
                  <c:v>55000000</c:v>
                </c:pt>
                <c:pt idx="8">
                  <c:v>149821778</c:v>
                </c:pt>
                <c:pt idx="9">
                  <c:v>205000000</c:v>
                </c:pt>
                <c:pt idx="10">
                  <c:v>7614934337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FB-46AE-9819-1DE02BAA4CB9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Allocations'!$A$25:$A$35</c:f>
              <c:strCache>
                <c:ptCount val="11"/>
                <c:pt idx="0">
                  <c:v>Min. of Works &amp; Infrastructure</c:v>
                </c:pt>
                <c:pt idx="1">
                  <c:v>Ministry of Youths and Sports Development</c:v>
                </c:pt>
                <c:pt idx="2">
                  <c:v>Ministry of Education</c:v>
                </c:pt>
                <c:pt idx="3">
                  <c:v>Ministry Agriculture</c:v>
                </c:pt>
                <c:pt idx="4">
                  <c:v>Ministry of Health</c:v>
                </c:pt>
                <c:pt idx="5">
                  <c:v>Ministry of Lands, Housing Urban Development</c:v>
                </c:pt>
                <c:pt idx="6">
                  <c:v>High Court</c:v>
                </c:pt>
                <c:pt idx="7">
                  <c:v>Ministry of Power &amp; Water Resources</c:v>
                </c:pt>
                <c:pt idx="8">
                  <c:v>Government House</c:v>
                </c:pt>
                <c:pt idx="9">
                  <c:v>Ministry of Finance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Allocations'!$C$25:$C$35</c:f>
              <c:numCache>
                <c:formatCode>_-* #,##0_-;\-* #,##0_-;_-* "-"??_-;_-@_-</c:formatCode>
                <c:ptCount val="11"/>
                <c:pt idx="0">
                  <c:v>32117244443</c:v>
                </c:pt>
                <c:pt idx="1">
                  <c:v>1682870390</c:v>
                </c:pt>
                <c:pt idx="2">
                  <c:v>1465742659</c:v>
                </c:pt>
                <c:pt idx="3">
                  <c:v>1090609148</c:v>
                </c:pt>
                <c:pt idx="4">
                  <c:v>311000000</c:v>
                </c:pt>
                <c:pt idx="5">
                  <c:v>318100000</c:v>
                </c:pt>
                <c:pt idx="6">
                  <c:v>290697674</c:v>
                </c:pt>
                <c:pt idx="7">
                  <c:v>205000000</c:v>
                </c:pt>
                <c:pt idx="8">
                  <c:v>150000000</c:v>
                </c:pt>
                <c:pt idx="9">
                  <c:v>38030000</c:v>
                </c:pt>
                <c:pt idx="10">
                  <c:v>426435745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B-46AE-9819-1DE02BAA4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3969775"/>
        <c:axId val="106873775"/>
      </c:barChart>
      <c:scatterChart>
        <c:scatterStyle val="lineMarker"/>
        <c:varyColors val="0"/>
        <c:ser>
          <c:idx val="2"/>
          <c:order val="2"/>
          <c:tx>
            <c:v>Performance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09550">
                <a:solidFill>
                  <a:schemeClr val="accent1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'6. Sectoral Allocations'!$E$25:$E$35</c:f>
              <c:numCache>
                <c:formatCode>0.0%</c:formatCode>
                <c:ptCount val="11"/>
                <c:pt idx="0">
                  <c:v>1.5521167294925886</c:v>
                </c:pt>
                <c:pt idx="1">
                  <c:v>49.182819606056484</c:v>
                </c:pt>
                <c:pt idx="2">
                  <c:v>6.6315757272009943</c:v>
                </c:pt>
                <c:pt idx="3">
                  <c:v>0.36353638266666666</c:v>
                </c:pt>
                <c:pt idx="4">
                  <c:v>0.12565656570733599</c:v>
                </c:pt>
                <c:pt idx="5">
                  <c:v>6.5291729440597051</c:v>
                </c:pt>
                <c:pt idx="6">
                  <c:v>1.0094202125865006</c:v>
                </c:pt>
                <c:pt idx="7">
                  <c:v>3.7272727272727271</c:v>
                </c:pt>
                <c:pt idx="8">
                  <c:v>1.0011895600384613</c:v>
                </c:pt>
                <c:pt idx="9">
                  <c:v>0.18551219512195122</c:v>
                </c:pt>
                <c:pt idx="10">
                  <c:v>5.5999924113331198E-2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57-4B39-B0A5-47C09A19D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43903"/>
        <c:axId val="1190339743"/>
      </c:scatterChart>
      <c:catAx>
        <c:axId val="11396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6873775"/>
        <c:crosses val="autoZero"/>
        <c:auto val="1"/>
        <c:lblAlgn val="ctr"/>
        <c:lblOffset val="100"/>
        <c:noMultiLvlLbl val="0"/>
      </c:catAx>
      <c:valAx>
        <c:axId val="10687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Billion Naira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3969775"/>
        <c:crosses val="autoZero"/>
        <c:crossBetween val="between"/>
        <c:dispUnits>
          <c:builtInUnit val="billions"/>
        </c:dispUnits>
      </c:valAx>
      <c:valAx>
        <c:axId val="119033974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Performance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90343903"/>
        <c:crosses val="max"/>
        <c:crossBetween val="midCat"/>
      </c:valAx>
      <c:valAx>
        <c:axId val="1190343903"/>
        <c:scaling>
          <c:orientation val="minMax"/>
        </c:scaling>
        <c:delete val="1"/>
        <c:axPos val="b"/>
        <c:majorTickMark val="out"/>
        <c:minorTickMark val="none"/>
        <c:tickLblPos val="nextTo"/>
        <c:crossAx val="1190339743"/>
        <c:crosses val="autoZero"/>
        <c:crossBetween val="midCat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Capital Expenditure Performance - Top 10 Sectors / MDAs by Capital</a:t>
            </a:r>
            <a:r>
              <a:rPr lang="en-US" baseline="0"/>
              <a:t> Expenditure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105919241846595E-2"/>
          <c:y val="9.8274291157392307E-2"/>
          <c:w val="0.89859075553512013"/>
          <c:h val="0.865565288066802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Allocations'!$A$25:$A$35</c:f>
              <c:strCache>
                <c:ptCount val="11"/>
                <c:pt idx="0">
                  <c:v>Min. of Works &amp; Infrastructure</c:v>
                </c:pt>
                <c:pt idx="1">
                  <c:v>Ministry of Youths and Sports Development</c:v>
                </c:pt>
                <c:pt idx="2">
                  <c:v>Ministry of Education</c:v>
                </c:pt>
                <c:pt idx="3">
                  <c:v>Ministry Agriculture</c:v>
                </c:pt>
                <c:pt idx="4">
                  <c:v>Ministry of Health</c:v>
                </c:pt>
                <c:pt idx="5">
                  <c:v>Ministry of Lands, Housing Urban Development</c:v>
                </c:pt>
                <c:pt idx="6">
                  <c:v>High Court</c:v>
                </c:pt>
                <c:pt idx="7">
                  <c:v>Ministry of Power &amp; Water Resources</c:v>
                </c:pt>
                <c:pt idx="8">
                  <c:v>Government House</c:v>
                </c:pt>
                <c:pt idx="9">
                  <c:v>Ministry of Finance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Allocations'!$E$25:$E$35</c:f>
              <c:numCache>
                <c:formatCode>0.0%</c:formatCode>
                <c:ptCount val="11"/>
                <c:pt idx="0">
                  <c:v>1.5521167294925886</c:v>
                </c:pt>
                <c:pt idx="1">
                  <c:v>49.182819606056484</c:v>
                </c:pt>
                <c:pt idx="2">
                  <c:v>6.6315757272009943</c:v>
                </c:pt>
                <c:pt idx="3">
                  <c:v>0.36353638266666666</c:v>
                </c:pt>
                <c:pt idx="4">
                  <c:v>0.12565656570733599</c:v>
                </c:pt>
                <c:pt idx="5">
                  <c:v>6.5291729440597051</c:v>
                </c:pt>
                <c:pt idx="6">
                  <c:v>1.0094202125865006</c:v>
                </c:pt>
                <c:pt idx="7">
                  <c:v>3.7272727272727271</c:v>
                </c:pt>
                <c:pt idx="8">
                  <c:v>1.0011895600384613</c:v>
                </c:pt>
                <c:pt idx="9">
                  <c:v>0.18551219512195122</c:v>
                </c:pt>
                <c:pt idx="10">
                  <c:v>5.5999924113331198E-2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F-491C-B3F1-65B698A51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9435807"/>
        <c:axId val="2052944911"/>
      </c:barChart>
      <c:catAx>
        <c:axId val="25943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52944911"/>
        <c:crosses val="autoZero"/>
        <c:auto val="1"/>
        <c:lblAlgn val="ctr"/>
        <c:lblOffset val="100"/>
        <c:noMultiLvlLbl val="0"/>
      </c:catAx>
      <c:valAx>
        <c:axId val="205294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59435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Allocations'!$A$39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Allocations'!$A$25:$A$35</c:f>
              <c:strCache>
                <c:ptCount val="11"/>
                <c:pt idx="0">
                  <c:v>Min. of Works &amp; Infrastructure</c:v>
                </c:pt>
                <c:pt idx="1">
                  <c:v>Ministry of Youths and Sports Development</c:v>
                </c:pt>
                <c:pt idx="2">
                  <c:v>Ministry of Education</c:v>
                </c:pt>
                <c:pt idx="3">
                  <c:v>Ministry Agriculture</c:v>
                </c:pt>
                <c:pt idx="4">
                  <c:v>Ministry of Health</c:v>
                </c:pt>
                <c:pt idx="5">
                  <c:v>Ministry of Lands, Housing Urban Development</c:v>
                </c:pt>
                <c:pt idx="6">
                  <c:v>High Court</c:v>
                </c:pt>
                <c:pt idx="7">
                  <c:v>Ministry of Power &amp; Water Resources</c:v>
                </c:pt>
                <c:pt idx="8">
                  <c:v>Government House</c:v>
                </c:pt>
                <c:pt idx="9">
                  <c:v>Ministry of Finance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Allocations'!$F$25:$F$35</c:f>
              <c:numCache>
                <c:formatCode>0.0%</c:formatCode>
                <c:ptCount val="11"/>
                <c:pt idx="0">
                  <c:v>0.59488264051722295</c:v>
                </c:pt>
                <c:pt idx="1">
                  <c:v>9.8368181986246148E-4</c:v>
                </c:pt>
                <c:pt idx="2">
                  <c:v>6.3541636111587273E-3</c:v>
                </c:pt>
                <c:pt idx="3">
                  <c:v>8.6245938695349175E-2</c:v>
                </c:pt>
                <c:pt idx="4">
                  <c:v>7.1152899394914426E-2</c:v>
                </c:pt>
                <c:pt idx="5">
                  <c:v>1.4006282946832243E-3</c:v>
                </c:pt>
                <c:pt idx="6">
                  <c:v>8.2791730203362127E-3</c:v>
                </c:pt>
                <c:pt idx="7">
                  <c:v>1.5811755427480683E-3</c:v>
                </c:pt>
                <c:pt idx="8">
                  <c:v>4.3071732935387385E-3</c:v>
                </c:pt>
                <c:pt idx="9">
                  <c:v>5.8934724775155274E-3</c:v>
                </c:pt>
                <c:pt idx="10">
                  <c:v>0.21891905333267048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F1-4443-8B43-E057CAEE1F86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Allocations'!$A$25:$A$35</c:f>
              <c:strCache>
                <c:ptCount val="11"/>
                <c:pt idx="0">
                  <c:v>Min. of Works &amp; Infrastructure</c:v>
                </c:pt>
                <c:pt idx="1">
                  <c:v>Ministry of Youths and Sports Development</c:v>
                </c:pt>
                <c:pt idx="2">
                  <c:v>Ministry of Education</c:v>
                </c:pt>
                <c:pt idx="3">
                  <c:v>Ministry Agriculture</c:v>
                </c:pt>
                <c:pt idx="4">
                  <c:v>Ministry of Health</c:v>
                </c:pt>
                <c:pt idx="5">
                  <c:v>Ministry of Lands, Housing Urban Development</c:v>
                </c:pt>
                <c:pt idx="6">
                  <c:v>High Court</c:v>
                </c:pt>
                <c:pt idx="7">
                  <c:v>Ministry of Power &amp; Water Resources</c:v>
                </c:pt>
                <c:pt idx="8">
                  <c:v>Government House</c:v>
                </c:pt>
                <c:pt idx="9">
                  <c:v>Ministry of Finance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Allocations'!$G$25:$G$35</c:f>
              <c:numCache>
                <c:formatCode>0.0%</c:formatCode>
                <c:ptCount val="11"/>
                <c:pt idx="0">
                  <c:v>0.84306677922326356</c:v>
                </c:pt>
                <c:pt idx="1">
                  <c:v>4.4174777262272917E-2</c:v>
                </c:pt>
                <c:pt idx="2">
                  <c:v>3.8475247927522598E-2</c:v>
                </c:pt>
                <c:pt idx="3">
                  <c:v>2.8628120430057146E-2</c:v>
                </c:pt>
                <c:pt idx="4">
                  <c:v>8.1636445742959904E-3</c:v>
                </c:pt>
                <c:pt idx="5">
                  <c:v>8.350017167471236E-3</c:v>
                </c:pt>
                <c:pt idx="6">
                  <c:v>7.6307153990693389E-3</c:v>
                </c:pt>
                <c:pt idx="7">
                  <c:v>5.3811805071725975E-3</c:v>
                </c:pt>
                <c:pt idx="8">
                  <c:v>3.937449151589706E-3</c:v>
                </c:pt>
                <c:pt idx="9">
                  <c:v>9.9827460823304331E-4</c:v>
                </c:pt>
                <c:pt idx="10">
                  <c:v>1.1193793749051828E-2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F1-4443-8B43-E057CAEE1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0582015"/>
        <c:axId val="1854373119"/>
      </c:barChart>
      <c:catAx>
        <c:axId val="2405820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54373119"/>
        <c:crosses val="autoZero"/>
        <c:auto val="1"/>
        <c:lblAlgn val="ctr"/>
        <c:lblOffset val="100"/>
        <c:noMultiLvlLbl val="0"/>
      </c:catAx>
      <c:valAx>
        <c:axId val="185437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4058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Allocations'!$A$40</c:f>
          <c:strCache>
            <c:ptCount val="1"/>
            <c:pt idx="0">
              <c:v>Top Ten Total Allocation by Sectors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600587313292783E-2"/>
          <c:y val="0.11009268795056643"/>
          <c:w val="0.86211829261523576"/>
          <c:h val="0.65198093801611556"/>
        </c:manualLayout>
      </c:layout>
      <c:barChart>
        <c:barDir val="col"/>
        <c:grouping val="clustered"/>
        <c:varyColors val="0"/>
        <c:ser>
          <c:idx val="0"/>
          <c:order val="0"/>
          <c:tx>
            <c:v>Budget 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'6. Sectoral Allocations'!$A$42:$A$52</c:f>
              <c:strCache>
                <c:ptCount val="11"/>
                <c:pt idx="0">
                  <c:v>Ministry of Works &amp; Infrastruture</c:v>
                </c:pt>
                <c:pt idx="1">
                  <c:v>Bayeisa State Pensions Board</c:v>
                </c:pt>
                <c:pt idx="2">
                  <c:v>Post Primary Schools Board</c:v>
                </c:pt>
                <c:pt idx="3">
                  <c:v>Government House</c:v>
                </c:pt>
                <c:pt idx="4">
                  <c:v>Bayeisa State Health Management Board</c:v>
                </c:pt>
                <c:pt idx="5">
                  <c:v>Special Adviser on State Security</c:v>
                </c:pt>
                <c:pt idx="6">
                  <c:v>General Services( SSG's Office</c:v>
                </c:pt>
                <c:pt idx="7">
                  <c:v>Ministry of Health</c:v>
                </c:pt>
                <c:pt idx="8">
                  <c:v>High Court (Judiciary)</c:v>
                </c:pt>
                <c:pt idx="9">
                  <c:v>Bayelsa State Environmental Sanitation Authority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Allocations'!$B$42:$B$52</c:f>
              <c:numCache>
                <c:formatCode>_-* #,##0_-;\-* #,##0_-;_-* "-"??_-;_-@_-</c:formatCode>
                <c:ptCount val="11"/>
                <c:pt idx="0">
                  <c:v>21214664822</c:v>
                </c:pt>
                <c:pt idx="1">
                  <c:v>44967448</c:v>
                </c:pt>
                <c:pt idx="2">
                  <c:v>9148034613</c:v>
                </c:pt>
                <c:pt idx="3">
                  <c:v>6039774504</c:v>
                </c:pt>
                <c:pt idx="4">
                  <c:v>4030508277</c:v>
                </c:pt>
                <c:pt idx="5">
                  <c:v>5210126099</c:v>
                </c:pt>
                <c:pt idx="6">
                  <c:v>6827584800</c:v>
                </c:pt>
                <c:pt idx="7">
                  <c:v>6704592217</c:v>
                </c:pt>
                <c:pt idx="8">
                  <c:v>810105151</c:v>
                </c:pt>
                <c:pt idx="9">
                  <c:v>2027267481</c:v>
                </c:pt>
                <c:pt idx="10">
                  <c:v>121097947000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0-48BF-9B73-913372CF3FB3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Allocations'!$A$42:$A$52</c:f>
              <c:strCache>
                <c:ptCount val="11"/>
                <c:pt idx="0">
                  <c:v>Ministry of Works &amp; Infrastruture</c:v>
                </c:pt>
                <c:pt idx="1">
                  <c:v>Bayeisa State Pensions Board</c:v>
                </c:pt>
                <c:pt idx="2">
                  <c:v>Post Primary Schools Board</c:v>
                </c:pt>
                <c:pt idx="3">
                  <c:v>Government House</c:v>
                </c:pt>
                <c:pt idx="4">
                  <c:v>Bayeisa State Health Management Board</c:v>
                </c:pt>
                <c:pt idx="5">
                  <c:v>Special Adviser on State Security</c:v>
                </c:pt>
                <c:pt idx="6">
                  <c:v>General Services( SSG's Office</c:v>
                </c:pt>
                <c:pt idx="7">
                  <c:v>Ministry of Health</c:v>
                </c:pt>
                <c:pt idx="8">
                  <c:v>High Court (Judiciary)</c:v>
                </c:pt>
                <c:pt idx="9">
                  <c:v>Bayelsa State Environmental Sanitation Authority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Allocations'!$C$42:$C$52</c:f>
              <c:numCache>
                <c:formatCode>_-* #,##0_-;\-* #,##0_-;_-* "-"??_-;_-@_-</c:formatCode>
                <c:ptCount val="11"/>
                <c:pt idx="0">
                  <c:v>34307727217</c:v>
                </c:pt>
                <c:pt idx="1">
                  <c:v>10692817430</c:v>
                </c:pt>
                <c:pt idx="2">
                  <c:v>9126406269</c:v>
                </c:pt>
                <c:pt idx="3">
                  <c:v>8606839134</c:v>
                </c:pt>
                <c:pt idx="4">
                  <c:v>3788650527</c:v>
                </c:pt>
                <c:pt idx="5">
                  <c:v>3350266000</c:v>
                </c:pt>
                <c:pt idx="6">
                  <c:v>3154877207</c:v>
                </c:pt>
                <c:pt idx="7">
                  <c:v>2521056595</c:v>
                </c:pt>
                <c:pt idx="8">
                  <c:v>2498847469</c:v>
                </c:pt>
                <c:pt idx="9">
                  <c:v>2175221714</c:v>
                </c:pt>
                <c:pt idx="10">
                  <c:v>102888949220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0-48BF-9B73-913372CF3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357983"/>
        <c:axId val="261715439"/>
      </c:barChart>
      <c:scatterChart>
        <c:scatterStyle val="lineMarker"/>
        <c:varyColors val="0"/>
        <c:ser>
          <c:idx val="2"/>
          <c:order val="2"/>
          <c:tx>
            <c:v>Performance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09550">
                <a:solidFill>
                  <a:schemeClr val="accent1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'6. Sectoral Allocations'!$E$42:$E$52</c:f>
              <c:numCache>
                <c:formatCode>0.0%</c:formatCode>
                <c:ptCount val="11"/>
                <c:pt idx="0">
                  <c:v>1.6171703632773049</c:v>
                </c:pt>
                <c:pt idx="1">
                  <c:v>237.79017724110116</c:v>
                </c:pt>
                <c:pt idx="2">
                  <c:v>0.99763573872258149</c:v>
                </c:pt>
                <c:pt idx="3">
                  <c:v>1.4250265681773209</c:v>
                </c:pt>
                <c:pt idx="4">
                  <c:v>0.93999323822750702</c:v>
                </c:pt>
                <c:pt idx="5">
                  <c:v>0.64302973408705588</c:v>
                </c:pt>
                <c:pt idx="6">
                  <c:v>0.46207806997871342</c:v>
                </c:pt>
                <c:pt idx="7">
                  <c:v>0.37601937797315554</c:v>
                </c:pt>
                <c:pt idx="8">
                  <c:v>3.0845964451841881</c:v>
                </c:pt>
                <c:pt idx="9">
                  <c:v>1.0729820975212496</c:v>
                </c:pt>
                <c:pt idx="10">
                  <c:v>0.84963413310384195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D5-4772-8CFA-9F6B3DBB2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214239"/>
        <c:axId val="1133210495"/>
      </c:scatterChart>
      <c:catAx>
        <c:axId val="100357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61715439"/>
        <c:crosses val="autoZero"/>
        <c:auto val="1"/>
        <c:lblAlgn val="ctr"/>
        <c:lblOffset val="100"/>
        <c:noMultiLvlLbl val="0"/>
      </c:catAx>
      <c:valAx>
        <c:axId val="26171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Billion Naira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0357983"/>
        <c:crosses val="autoZero"/>
        <c:crossBetween val="between"/>
        <c:dispUnits>
          <c:builtInUnit val="billions"/>
        </c:dispUnits>
      </c:valAx>
      <c:valAx>
        <c:axId val="113321049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Performance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33214239"/>
        <c:crosses val="max"/>
        <c:crossBetween val="midCat"/>
      </c:valAx>
      <c:valAx>
        <c:axId val="1133214239"/>
        <c:scaling>
          <c:orientation val="minMax"/>
        </c:scaling>
        <c:delete val="1"/>
        <c:axPos val="b"/>
        <c:majorTickMark val="out"/>
        <c:minorTickMark val="none"/>
        <c:tickLblPos val="nextTo"/>
        <c:crossAx val="11332104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Total Expenditure Performance - Top 10 Sectors / MDAs by Total Expenditure</a:t>
            </a:r>
          </a:p>
        </c:rich>
      </c:tx>
      <c:layout>
        <c:manualLayout>
          <c:xMode val="edge"/>
          <c:yMode val="edge"/>
          <c:x val="0.24672976978623939"/>
          <c:y val="2.69905533063427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Allocations'!$A$42:$A$52</c:f>
              <c:strCache>
                <c:ptCount val="11"/>
                <c:pt idx="0">
                  <c:v>Ministry of Works &amp; Infrastruture</c:v>
                </c:pt>
                <c:pt idx="1">
                  <c:v>Bayeisa State Pensions Board</c:v>
                </c:pt>
                <c:pt idx="2">
                  <c:v>Post Primary Schools Board</c:v>
                </c:pt>
                <c:pt idx="3">
                  <c:v>Government House</c:v>
                </c:pt>
                <c:pt idx="4">
                  <c:v>Bayeisa State Health Management Board</c:v>
                </c:pt>
                <c:pt idx="5">
                  <c:v>Special Adviser on State Security</c:v>
                </c:pt>
                <c:pt idx="6">
                  <c:v>General Services( SSG's Office</c:v>
                </c:pt>
                <c:pt idx="7">
                  <c:v>Ministry of Health</c:v>
                </c:pt>
                <c:pt idx="8">
                  <c:v>High Court (Judiciary)</c:v>
                </c:pt>
                <c:pt idx="9">
                  <c:v>Bayelsa State Environmental Sanitation Authority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Allocations'!$E$42:$E$52</c:f>
              <c:numCache>
                <c:formatCode>0.0%</c:formatCode>
                <c:ptCount val="11"/>
                <c:pt idx="0">
                  <c:v>1.6171703632773049</c:v>
                </c:pt>
                <c:pt idx="1">
                  <c:v>237.79017724110116</c:v>
                </c:pt>
                <c:pt idx="2">
                  <c:v>0.99763573872258149</c:v>
                </c:pt>
                <c:pt idx="3">
                  <c:v>1.4250265681773209</c:v>
                </c:pt>
                <c:pt idx="4">
                  <c:v>0.93999323822750702</c:v>
                </c:pt>
                <c:pt idx="5">
                  <c:v>0.64302973408705588</c:v>
                </c:pt>
                <c:pt idx="6">
                  <c:v>0.46207806997871342</c:v>
                </c:pt>
                <c:pt idx="7">
                  <c:v>0.37601937797315554</c:v>
                </c:pt>
                <c:pt idx="8">
                  <c:v>3.0845964451841881</c:v>
                </c:pt>
                <c:pt idx="9">
                  <c:v>1.0729820975212496</c:v>
                </c:pt>
                <c:pt idx="10">
                  <c:v>0.84963413310384195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3-46B4-A5A0-7409B96FD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9431807"/>
        <c:axId val="257702847"/>
      </c:barChart>
      <c:catAx>
        <c:axId val="25943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57702847"/>
        <c:crosses val="autoZero"/>
        <c:auto val="1"/>
        <c:lblAlgn val="ctr"/>
        <c:lblOffset val="100"/>
        <c:noMultiLvlLbl val="0"/>
      </c:catAx>
      <c:valAx>
        <c:axId val="25770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59431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Allocations'!$A$39</c:f>
          <c:strCache>
            <c:ptCount val="1"/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876509186351705"/>
          <c:y val="9.5603674540682415E-2"/>
          <c:w val="0.71057524059492561"/>
          <c:h val="0.76536647239961164"/>
        </c:manualLayout>
      </c:layout>
      <c:barChart>
        <c:barDir val="bar"/>
        <c:grouping val="clustered"/>
        <c:varyColors val="0"/>
        <c:ser>
          <c:idx val="0"/>
          <c:order val="0"/>
          <c:tx>
            <c:v>Budget Share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Allocations'!$A$42:$A$52</c:f>
              <c:strCache>
                <c:ptCount val="11"/>
                <c:pt idx="0">
                  <c:v>Ministry of Works &amp; Infrastruture</c:v>
                </c:pt>
                <c:pt idx="1">
                  <c:v>Bayeisa State Pensions Board</c:v>
                </c:pt>
                <c:pt idx="2">
                  <c:v>Post Primary Schools Board</c:v>
                </c:pt>
                <c:pt idx="3">
                  <c:v>Government House</c:v>
                </c:pt>
                <c:pt idx="4">
                  <c:v>Bayeisa State Health Management Board</c:v>
                </c:pt>
                <c:pt idx="5">
                  <c:v>Special Adviser on State Security</c:v>
                </c:pt>
                <c:pt idx="6">
                  <c:v>General Services( SSG's Office</c:v>
                </c:pt>
                <c:pt idx="7">
                  <c:v>Ministry of Health</c:v>
                </c:pt>
                <c:pt idx="8">
                  <c:v>High Court (Judiciary)</c:v>
                </c:pt>
                <c:pt idx="9">
                  <c:v>Bayelsa State Environmental Sanitation Authority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Allocations'!$F$42:$F$52</c:f>
              <c:numCache>
                <c:formatCode>0.0%</c:formatCode>
                <c:ptCount val="11"/>
                <c:pt idx="0">
                  <c:v>0.11582866162695062</c:v>
                </c:pt>
                <c:pt idx="1">
                  <c:v>2.4551504170917498E-4</c:v>
                </c:pt>
                <c:pt idx="2">
                  <c:v>4.9946799283954728E-2</c:v>
                </c:pt>
                <c:pt idx="3">
                  <c:v>3.2976198455015093E-2</c:v>
                </c:pt>
                <c:pt idx="4">
                  <c:v>2.2005927659866979E-2</c:v>
                </c:pt>
                <c:pt idx="5">
                  <c:v>2.8446451453194459E-2</c:v>
                </c:pt>
                <c:pt idx="6">
                  <c:v>3.7277516103313875E-2</c:v>
                </c:pt>
                <c:pt idx="7">
                  <c:v>3.6605996359850464E-2</c:v>
                </c:pt>
                <c:pt idx="8">
                  <c:v>4.4230439747566398E-3</c:v>
                </c:pt>
                <c:pt idx="9">
                  <c:v>1.1068554749946431E-2</c:v>
                </c:pt>
                <c:pt idx="10">
                  <c:v>0.66117533529144157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B-49DA-B004-91C408E1EA92}"/>
            </c:ext>
          </c:extLst>
        </c:ser>
        <c:ser>
          <c:idx val="1"/>
          <c:order val="1"/>
          <c:tx>
            <c:v>Actual Share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Allocations'!$A$42:$A$52</c:f>
              <c:strCache>
                <c:ptCount val="11"/>
                <c:pt idx="0">
                  <c:v>Ministry of Works &amp; Infrastruture</c:v>
                </c:pt>
                <c:pt idx="1">
                  <c:v>Bayeisa State Pensions Board</c:v>
                </c:pt>
                <c:pt idx="2">
                  <c:v>Post Primary Schools Board</c:v>
                </c:pt>
                <c:pt idx="3">
                  <c:v>Government House</c:v>
                </c:pt>
                <c:pt idx="4">
                  <c:v>Bayeisa State Health Management Board</c:v>
                </c:pt>
                <c:pt idx="5">
                  <c:v>Special Adviser on State Security</c:v>
                </c:pt>
                <c:pt idx="6">
                  <c:v>General Services( SSG's Office</c:v>
                </c:pt>
                <c:pt idx="7">
                  <c:v>Ministry of Health</c:v>
                </c:pt>
                <c:pt idx="8">
                  <c:v>High Court (Judiciary)</c:v>
                </c:pt>
                <c:pt idx="9">
                  <c:v>Bayelsa State Environmental Sanitation Authority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Allocations'!$G$42:$G$52</c:f>
              <c:numCache>
                <c:formatCode>0.0%</c:formatCode>
                <c:ptCount val="11"/>
                <c:pt idx="0">
                  <c:v>0.18735960039466626</c:v>
                </c:pt>
                <c:pt idx="1">
                  <c:v>5.8395066164138268E-2</c:v>
                </c:pt>
                <c:pt idx="2">
                  <c:v>4.9840661865584779E-2</c:v>
                </c:pt>
                <c:pt idx="3">
                  <c:v>4.7003228474090247E-2</c:v>
                </c:pt>
                <c:pt idx="4">
                  <c:v>2.0690383955892747E-2</c:v>
                </c:pt>
                <c:pt idx="5">
                  <c:v>1.8296300859731676E-2</c:v>
                </c:pt>
                <c:pt idx="6">
                  <c:v>1.7229253603977108E-2</c:v>
                </c:pt>
                <c:pt idx="7">
                  <c:v>1.3767864983416455E-2</c:v>
                </c:pt>
                <c:pt idx="8">
                  <c:v>1.3646577643507418E-2</c:v>
                </c:pt>
                <c:pt idx="9">
                  <c:v>1.1879209267552251E-2</c:v>
                </c:pt>
                <c:pt idx="10">
                  <c:v>0.5618918527874428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B-49DA-B004-91C408E1E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53593487"/>
        <c:axId val="2049234319"/>
      </c:barChart>
      <c:catAx>
        <c:axId val="20535934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49234319"/>
        <c:crosses val="autoZero"/>
        <c:auto val="1"/>
        <c:lblAlgn val="ctr"/>
        <c:lblOffset val="100"/>
        <c:noMultiLvlLbl val="0"/>
      </c:catAx>
      <c:valAx>
        <c:axId val="2049234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53593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8606736657918"/>
          <c:y val="0.93318401636803272"/>
          <c:w val="0.45594531933508309"/>
          <c:h val="4.71309442618885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 sz="1000" b="1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Top Value Projects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'7. Top Value Projects'!$A$7:$A$31</c:f>
              <c:strCache>
                <c:ptCount val="20"/>
                <c:pt idx="0">
                  <c:v>Orua, Ebeni &amp; Ekeremor road sandfilling (Constructiion)</c:v>
                </c:pt>
                <c:pt idx="1">
                  <c:v>Bayelsa State Airport Project</c:v>
                </c:pt>
                <c:pt idx="2">
                  <c:v>Yenagoa light projects</c:v>
                </c:pt>
                <c:pt idx="3">
                  <c:v>University of Africa</c:v>
                </c:pt>
                <c:pt idx="4">
                  <c:v>Expansion of Tombia Roundabout</c:v>
                </c:pt>
                <c:pt idx="5">
                  <c:v>Revalidation for the construction of 100m steel sheet pile wall </c:v>
                </c:pt>
                <c:pt idx="6">
                  <c:v>Finishing of Staff quarters at Government House</c:v>
                </c:pt>
                <c:pt idx="7">
                  <c:v>Construction of access road to Commissioners quarters</c:v>
                </c:pt>
                <c:pt idx="8">
                  <c:v>Dualization of Tourist Island Bridge to River Nun link road</c:v>
                </c:pt>
                <c:pt idx="9">
                  <c:v>Costruction of judges quarters at Opolo</c:v>
                </c:pt>
                <c:pt idx="10">
                  <c:v> Major renovation work at Governor's lodge (White House)</c:v>
                </c:pt>
                <c:pt idx="11">
                  <c:v> Major renovation work at Deputy Governor's lodge (White House)  </c:v>
                </c:pt>
                <c:pt idx="12">
                  <c:v>Construction of concrete paverment at Bolou-Orua Community</c:v>
                </c:pt>
                <c:pt idx="13">
                  <c:v>Insallation of Bespoke solar light at Toru-Orua</c:v>
                </c:pt>
                <c:pt idx="14">
                  <c:v>Revalidation for the construction of Ijaw National Centre</c:v>
                </c:pt>
                <c:pt idx="15">
                  <c:v>Completion of School of Agriculture, Ofoni</c:v>
                </c:pt>
                <c:pt idx="16">
                  <c:v>Construction of Dyke &amp; embarkment at Sampou as direct labour</c:v>
                </c:pt>
                <c:pt idx="17">
                  <c:v>Renovation of Secretariat Complex Annex</c:v>
                </c:pt>
                <c:pt idx="18">
                  <c:v>Supply/Isallation of all -in-one 100 watts sola led street light at Toru-Orua</c:v>
                </c:pt>
                <c:pt idx="19">
                  <c:v>Renovation of Government quarters (Supper lodge)</c:v>
                </c:pt>
              </c:strCache>
            </c:strRef>
          </c:cat>
          <c:val>
            <c:numRef>
              <c:f>'7. Top Value Projects'!$E$7:$E$31</c:f>
              <c:numCache>
                <c:formatCode>#,##0</c:formatCode>
                <c:ptCount val="25"/>
                <c:pt idx="0">
                  <c:v>2775050000</c:v>
                </c:pt>
                <c:pt idx="1">
                  <c:v>2300000000</c:v>
                </c:pt>
                <c:pt idx="2">
                  <c:v>2000000000</c:v>
                </c:pt>
                <c:pt idx="3">
                  <c:v>900000000</c:v>
                </c:pt>
                <c:pt idx="4">
                  <c:v>400000000</c:v>
                </c:pt>
                <c:pt idx="5">
                  <c:v>300000000</c:v>
                </c:pt>
                <c:pt idx="6">
                  <c:v>286000000</c:v>
                </c:pt>
                <c:pt idx="7">
                  <c:v>200000000</c:v>
                </c:pt>
                <c:pt idx="8">
                  <c:v>230000000</c:v>
                </c:pt>
                <c:pt idx="9">
                  <c:v>100000000</c:v>
                </c:pt>
                <c:pt idx="10">
                  <c:v>94000000</c:v>
                </c:pt>
                <c:pt idx="11">
                  <c:v>81000000</c:v>
                </c:pt>
                <c:pt idx="12">
                  <c:v>75000000</c:v>
                </c:pt>
                <c:pt idx="13">
                  <c:v>80000000</c:v>
                </c:pt>
                <c:pt idx="14">
                  <c:v>70000000</c:v>
                </c:pt>
                <c:pt idx="15">
                  <c:v>65000000</c:v>
                </c:pt>
                <c:pt idx="16">
                  <c:v>51200000</c:v>
                </c:pt>
                <c:pt idx="17">
                  <c:v>40000000</c:v>
                </c:pt>
                <c:pt idx="18">
                  <c:v>42000000</c:v>
                </c:pt>
                <c:pt idx="19">
                  <c:v>39000000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8-4AEF-8C0F-19C1341402EA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'7. Top Value Projects'!$A$7:$A$31</c:f>
              <c:strCache>
                <c:ptCount val="20"/>
                <c:pt idx="0">
                  <c:v>Orua, Ebeni &amp; Ekeremor road sandfilling (Constructiion)</c:v>
                </c:pt>
                <c:pt idx="1">
                  <c:v>Bayelsa State Airport Project</c:v>
                </c:pt>
                <c:pt idx="2">
                  <c:v>Yenagoa light projects</c:v>
                </c:pt>
                <c:pt idx="3">
                  <c:v>University of Africa</c:v>
                </c:pt>
                <c:pt idx="4">
                  <c:v>Expansion of Tombia Roundabout</c:v>
                </c:pt>
                <c:pt idx="5">
                  <c:v>Revalidation for the construction of 100m steel sheet pile wall </c:v>
                </c:pt>
                <c:pt idx="6">
                  <c:v>Finishing of Staff quarters at Government House</c:v>
                </c:pt>
                <c:pt idx="7">
                  <c:v>Construction of access road to Commissioners quarters</c:v>
                </c:pt>
                <c:pt idx="8">
                  <c:v>Dualization of Tourist Island Bridge to River Nun link road</c:v>
                </c:pt>
                <c:pt idx="9">
                  <c:v>Costruction of judges quarters at Opolo</c:v>
                </c:pt>
                <c:pt idx="10">
                  <c:v> Major renovation work at Governor's lodge (White House)</c:v>
                </c:pt>
                <c:pt idx="11">
                  <c:v> Major renovation work at Deputy Governor's lodge (White House)  </c:v>
                </c:pt>
                <c:pt idx="12">
                  <c:v>Construction of concrete paverment at Bolou-Orua Community</c:v>
                </c:pt>
                <c:pt idx="13">
                  <c:v>Insallation of Bespoke solar light at Toru-Orua</c:v>
                </c:pt>
                <c:pt idx="14">
                  <c:v>Revalidation for the construction of Ijaw National Centre</c:v>
                </c:pt>
                <c:pt idx="15">
                  <c:v>Completion of School of Agriculture, Ofoni</c:v>
                </c:pt>
                <c:pt idx="16">
                  <c:v>Construction of Dyke &amp; embarkment at Sampou as direct labour</c:v>
                </c:pt>
                <c:pt idx="17">
                  <c:v>Renovation of Secretariat Complex Annex</c:v>
                </c:pt>
                <c:pt idx="18">
                  <c:v>Supply/Isallation of all -in-one 100 watts sola led street light at Toru-Orua</c:v>
                </c:pt>
                <c:pt idx="19">
                  <c:v>Renovation of Government quarters (Supper lodge)</c:v>
                </c:pt>
              </c:strCache>
            </c:strRef>
          </c:cat>
          <c:val>
            <c:numRef>
              <c:f>'7. Top Value Projects'!$F$7:$F$31</c:f>
              <c:numCache>
                <c:formatCode>#,##0</c:formatCode>
                <c:ptCount val="25"/>
                <c:pt idx="0">
                  <c:v>2695000000</c:v>
                </c:pt>
                <c:pt idx="1">
                  <c:v>2225960450</c:v>
                </c:pt>
                <c:pt idx="2">
                  <c:v>1932000000</c:v>
                </c:pt>
                <c:pt idx="3">
                  <c:v>850000000</c:v>
                </c:pt>
                <c:pt idx="4">
                  <c:v>333801132</c:v>
                </c:pt>
                <c:pt idx="5">
                  <c:v>250000000</c:v>
                </c:pt>
                <c:pt idx="6">
                  <c:v>220000000</c:v>
                </c:pt>
                <c:pt idx="7">
                  <c:v>160000000</c:v>
                </c:pt>
                <c:pt idx="8">
                  <c:v>121212121</c:v>
                </c:pt>
                <c:pt idx="9">
                  <c:v>75000000</c:v>
                </c:pt>
                <c:pt idx="10">
                  <c:v>75000000</c:v>
                </c:pt>
                <c:pt idx="11">
                  <c:v>75000000</c:v>
                </c:pt>
                <c:pt idx="12">
                  <c:v>75000000</c:v>
                </c:pt>
                <c:pt idx="13">
                  <c:v>72000000</c:v>
                </c:pt>
                <c:pt idx="14">
                  <c:v>67000000</c:v>
                </c:pt>
                <c:pt idx="15">
                  <c:v>50000000</c:v>
                </c:pt>
                <c:pt idx="16">
                  <c:v>44000000</c:v>
                </c:pt>
                <c:pt idx="17">
                  <c:v>39954435</c:v>
                </c:pt>
                <c:pt idx="18">
                  <c:v>30000000</c:v>
                </c:pt>
                <c:pt idx="19">
                  <c:v>30000000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8-4AEF-8C0F-19C134140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90318111"/>
        <c:axId val="1190318527"/>
      </c:barChart>
      <c:catAx>
        <c:axId val="11903181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18527"/>
        <c:crosses val="autoZero"/>
        <c:auto val="1"/>
        <c:lblAlgn val="ctr"/>
        <c:lblOffset val="100"/>
        <c:noMultiLvlLbl val="0"/>
      </c:catAx>
      <c:valAx>
        <c:axId val="119031852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18111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 sz="1000" b="1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Citizens Projects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'8. Citizen Norminated Project'!$A$7:$A$31</c:f>
              <c:strCache>
                <c:ptCount val="25"/>
                <c:pt idx="0">
                  <c:v>Empowerment for cassava/plantain farming</c:v>
                </c:pt>
                <c:pt idx="1">
                  <c:v>Const. of concrete  rd. at Sampou/School road</c:v>
                </c:pt>
                <c:pt idx="2">
                  <c:v>Const. of Igbogene/Bayelsa Palm Road</c:v>
                </c:pt>
                <c:pt idx="3">
                  <c:v>Const. of Model Secondary School at Adagbabiri</c:v>
                </c:pt>
                <c:pt idx="4">
                  <c:v>Completion of Southern Ijaw Central Senatorial rd</c:v>
                </c:pt>
                <c:pt idx="5">
                  <c:v>Repair. of Trofani/Odi road</c:v>
                </c:pt>
                <c:pt idx="6">
                  <c:v>Const. of Modern market at Agbere town</c:v>
                </c:pt>
                <c:pt idx="7">
                  <c:v>Const. of Model Secondary School at Opuama </c:v>
                </c:pt>
                <c:pt idx="8">
                  <c:v>Completion of Aparanbie/Sangana rd. in Akassa</c:v>
                </c:pt>
                <c:pt idx="9">
                  <c:v>Const. of General Hospital at Ogbiriki Community</c:v>
                </c:pt>
                <c:pt idx="10">
                  <c:v>Provision of street light in Yenagoa</c:v>
                </c:pt>
                <c:pt idx="11">
                  <c:v>Rehabilitation/Equiping of Aleibiri Cottage Hospital</c:v>
                </c:pt>
                <c:pt idx="12">
                  <c:v>Const. of  Agge deep seaport</c:v>
                </c:pt>
                <c:pt idx="13">
                  <c:v>Const. of Sore line protection at Egwuema/Ewoama</c:v>
                </c:pt>
                <c:pt idx="14">
                  <c:v>Completion of Bayelsa State Airport project</c:v>
                </c:pt>
                <c:pt idx="15">
                  <c:v>Renovation of a 6 classroom at Ekeremor</c:v>
                </c:pt>
                <c:pt idx="16">
                  <c:v> Const. of Orua, Ebeni &amp; Ekeremor rd. (Sandfilling)</c:v>
                </c:pt>
                <c:pt idx="17">
                  <c:v>Rehabilitation of Bayelsa Plastic Industry</c:v>
                </c:pt>
                <c:pt idx="18">
                  <c:v>Const. of School of Agriculture at Ofoni</c:v>
                </c:pt>
                <c:pt idx="19">
                  <c:v>Const of concrete Walkway at Isampou Community</c:v>
                </c:pt>
                <c:pt idx="20">
                  <c:v>Const of St. Philips State Pry. Sch. Headmaster's qua</c:v>
                </c:pt>
                <c:pt idx="21">
                  <c:v>Expansion of Tombia/Etegwe roundabout</c:v>
                </c:pt>
                <c:pt idx="22">
                  <c:v>Const. of Odioma-Ibidi concrete link road</c:v>
                </c:pt>
                <c:pt idx="23">
                  <c:v>Const. of Water project at Ewoma town </c:v>
                </c:pt>
                <c:pt idx="24">
                  <c:v>Rehabiltation of Peremabiri rice farm</c:v>
                </c:pt>
              </c:strCache>
            </c:strRef>
          </c:cat>
          <c:val>
            <c:numRef>
              <c:f>'8. Citizen Norminated Project'!$E$7:$E$31</c:f>
              <c:numCache>
                <c:formatCode>#,##0</c:formatCode>
                <c:ptCount val="25"/>
                <c:pt idx="0">
                  <c:v>200000000</c:v>
                </c:pt>
                <c:pt idx="1">
                  <c:v>51200000</c:v>
                </c:pt>
                <c:pt idx="2">
                  <c:v>450000000</c:v>
                </c:pt>
                <c:pt idx="3">
                  <c:v>21000000</c:v>
                </c:pt>
                <c:pt idx="4">
                  <c:v>500000000</c:v>
                </c:pt>
                <c:pt idx="5">
                  <c:v>100000000</c:v>
                </c:pt>
                <c:pt idx="6">
                  <c:v>5000000</c:v>
                </c:pt>
                <c:pt idx="7">
                  <c:v>20000000</c:v>
                </c:pt>
                <c:pt idx="8">
                  <c:v>5000000</c:v>
                </c:pt>
                <c:pt idx="9">
                  <c:v>15000000</c:v>
                </c:pt>
                <c:pt idx="10">
                  <c:v>2000000000</c:v>
                </c:pt>
                <c:pt idx="11">
                  <c:v>10000000</c:v>
                </c:pt>
                <c:pt idx="12">
                  <c:v>200000000</c:v>
                </c:pt>
                <c:pt idx="13">
                  <c:v>6000000</c:v>
                </c:pt>
                <c:pt idx="14">
                  <c:v>2300000000</c:v>
                </c:pt>
                <c:pt idx="15">
                  <c:v>4000000</c:v>
                </c:pt>
                <c:pt idx="16">
                  <c:v>2775050000</c:v>
                </c:pt>
                <c:pt idx="17">
                  <c:v>13000000</c:v>
                </c:pt>
                <c:pt idx="18">
                  <c:v>65000000</c:v>
                </c:pt>
                <c:pt idx="19">
                  <c:v>10000000</c:v>
                </c:pt>
                <c:pt idx="20">
                  <c:v>5000000</c:v>
                </c:pt>
                <c:pt idx="21">
                  <c:v>400000000</c:v>
                </c:pt>
                <c:pt idx="22">
                  <c:v>5200000</c:v>
                </c:pt>
                <c:pt idx="23">
                  <c:v>10000000</c:v>
                </c:pt>
                <c:pt idx="24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96-4A3E-81DA-4DA72C09AF6F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'8. Citizen Norminated Project'!$A$7:$A$31</c:f>
              <c:strCache>
                <c:ptCount val="25"/>
                <c:pt idx="0">
                  <c:v>Empowerment for cassava/plantain farming</c:v>
                </c:pt>
                <c:pt idx="1">
                  <c:v>Const. of concrete  rd. at Sampou/School road</c:v>
                </c:pt>
                <c:pt idx="2">
                  <c:v>Const. of Igbogene/Bayelsa Palm Road</c:v>
                </c:pt>
                <c:pt idx="3">
                  <c:v>Const. of Model Secondary School at Adagbabiri</c:v>
                </c:pt>
                <c:pt idx="4">
                  <c:v>Completion of Southern Ijaw Central Senatorial rd</c:v>
                </c:pt>
                <c:pt idx="5">
                  <c:v>Repair. of Trofani/Odi road</c:v>
                </c:pt>
                <c:pt idx="6">
                  <c:v>Const. of Modern market at Agbere town</c:v>
                </c:pt>
                <c:pt idx="7">
                  <c:v>Const. of Model Secondary School at Opuama </c:v>
                </c:pt>
                <c:pt idx="8">
                  <c:v>Completion of Aparanbie/Sangana rd. in Akassa</c:v>
                </c:pt>
                <c:pt idx="9">
                  <c:v>Const. of General Hospital at Ogbiriki Community</c:v>
                </c:pt>
                <c:pt idx="10">
                  <c:v>Provision of street light in Yenagoa</c:v>
                </c:pt>
                <c:pt idx="11">
                  <c:v>Rehabilitation/Equiping of Aleibiri Cottage Hospital</c:v>
                </c:pt>
                <c:pt idx="12">
                  <c:v>Const. of  Agge deep seaport</c:v>
                </c:pt>
                <c:pt idx="13">
                  <c:v>Const. of Sore line protection at Egwuema/Ewoama</c:v>
                </c:pt>
                <c:pt idx="14">
                  <c:v>Completion of Bayelsa State Airport project</c:v>
                </c:pt>
                <c:pt idx="15">
                  <c:v>Renovation of a 6 classroom at Ekeremor</c:v>
                </c:pt>
                <c:pt idx="16">
                  <c:v> Const. of Orua, Ebeni &amp; Ekeremor rd. (Sandfilling)</c:v>
                </c:pt>
                <c:pt idx="17">
                  <c:v>Rehabilitation of Bayelsa Plastic Industry</c:v>
                </c:pt>
                <c:pt idx="18">
                  <c:v>Const. of School of Agriculture at Ofoni</c:v>
                </c:pt>
                <c:pt idx="19">
                  <c:v>Const of concrete Walkway at Isampou Community</c:v>
                </c:pt>
                <c:pt idx="20">
                  <c:v>Const of St. Philips State Pry. Sch. Headmaster's qua</c:v>
                </c:pt>
                <c:pt idx="21">
                  <c:v>Expansion of Tombia/Etegwe roundabout</c:v>
                </c:pt>
                <c:pt idx="22">
                  <c:v>Const. of Odioma-Ibidi concrete link road</c:v>
                </c:pt>
                <c:pt idx="23">
                  <c:v>Const. of Water project at Ewoma town </c:v>
                </c:pt>
                <c:pt idx="24">
                  <c:v>Rehabiltation of Peremabiri rice farm</c:v>
                </c:pt>
              </c:strCache>
            </c:strRef>
          </c:cat>
          <c:val>
            <c:numRef>
              <c:f>'8. Citizen Norminated Project'!$F$7:$F$31</c:f>
              <c:numCache>
                <c:formatCode>#,##0</c:formatCode>
                <c:ptCount val="25"/>
                <c:pt idx="0">
                  <c:v>0</c:v>
                </c:pt>
                <c:pt idx="1">
                  <c:v>44000000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1932000000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2225960450</c:v>
                </c:pt>
                <c:pt idx="15">
                  <c:v>0</c:v>
                </c:pt>
                <c:pt idx="16">
                  <c:v>2695000000</c:v>
                </c:pt>
                <c:pt idx="17">
                  <c:v>0</c:v>
                </c:pt>
                <c:pt idx="18">
                  <c:v>50000000</c:v>
                </c:pt>
                <c:pt idx="19">
                  <c:v>0</c:v>
                </c:pt>
                <c:pt idx="20">
                  <c:v>0</c:v>
                </c:pt>
                <c:pt idx="21">
                  <c:v>333801132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96-4A3E-81DA-4DA72C09A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90318111"/>
        <c:axId val="1190318527"/>
      </c:barChart>
      <c:catAx>
        <c:axId val="119031811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18527"/>
        <c:crosses val="autoZero"/>
        <c:auto val="1"/>
        <c:lblAlgn val="ctr"/>
        <c:lblOffset val="100"/>
        <c:noMultiLvlLbl val="0"/>
      </c:catAx>
      <c:valAx>
        <c:axId val="1190318527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18111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cap="none" baseline="0"/>
              <a:t>Budgeted Expenditure Composition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A78-459E-BFCE-0F22590F66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A78-459E-BFCE-0F22590F66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 Expenditure Outturn'!$A$16:$A$17</c:f>
              <c:strCache>
                <c:ptCount val="2"/>
                <c:pt idx="0">
                  <c:v>Total Recurrent Expenditure </c:v>
                </c:pt>
                <c:pt idx="1">
                  <c:v>Total Capital Expenditure </c:v>
                </c:pt>
              </c:strCache>
            </c:strRef>
          </c:cat>
          <c:val>
            <c:numRef>
              <c:f>'3. Expenditure Outturn'!$C$16:$C$17</c:f>
              <c:numCache>
                <c:formatCode>0.0%</c:formatCode>
                <c:ptCount val="2"/>
                <c:pt idx="0">
                  <c:v>0.81008360191327156</c:v>
                </c:pt>
                <c:pt idx="1">
                  <c:v>0.18991639808672839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78-459E-BFCE-0F22590F6697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'1. Budget Outturns'!$A$7</c:f>
          <c:strCache>
            <c:ptCount val="1"/>
            <c:pt idx="0">
              <c:v>2020 Aggregate Revenue Composition</c:v>
            </c:pt>
          </c:strCache>
        </c:strRef>
      </c:tx>
      <c:layout>
        <c:manualLayout>
          <c:xMode val="edge"/>
          <c:yMode val="edge"/>
          <c:x val="0.31922009748781405"/>
          <c:y val="3.1298904538341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2729153688291"/>
          <c:y val="0.12981177899210686"/>
          <c:w val="0.75818802229193905"/>
          <c:h val="0.60680502368897882"/>
        </c:manualLayout>
      </c:layout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'1. Budget Outturns'!$A$8:$A$14</c:f>
              <c:strCache>
                <c:ptCount val="7"/>
                <c:pt idx="0">
                  <c:v>Opening Balance</c:v>
                </c:pt>
                <c:pt idx="1">
                  <c:v>FAAC Revenue </c:v>
                </c:pt>
                <c:pt idx="2">
                  <c:v>IGR</c:v>
                </c:pt>
                <c:pt idx="3">
                  <c:v>Aids &amp; Grants </c:v>
                </c:pt>
                <c:pt idx="4">
                  <c:v>Other Revenue/Receipts</c:v>
                </c:pt>
                <c:pt idx="5">
                  <c:v>Budget Financing (Loans)</c:v>
                </c:pt>
                <c:pt idx="6">
                  <c:v>Total Revenue </c:v>
                </c:pt>
              </c:strCache>
            </c:strRef>
          </c:cat>
          <c:val>
            <c:numRef>
              <c:f>'1. Budget Outturns'!$C$8:$C$14</c:f>
              <c:numCache>
                <c:formatCode>_-* #,##0_-;\-* #,##0_-;_-* "-"??_-;_-@_-</c:formatCode>
                <c:ptCount val="7"/>
                <c:pt idx="0">
                  <c:v>13620271315</c:v>
                </c:pt>
                <c:pt idx="1">
                  <c:v>94217725809</c:v>
                </c:pt>
                <c:pt idx="2">
                  <c:v>10000000000</c:v>
                </c:pt>
                <c:pt idx="3">
                  <c:v>9880000000</c:v>
                </c:pt>
                <c:pt idx="4">
                  <c:v>36273600000</c:v>
                </c:pt>
                <c:pt idx="5">
                  <c:v>32784246603</c:v>
                </c:pt>
                <c:pt idx="6">
                  <c:v>196775843727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B-4F2D-934E-09E4CA444997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 Budget Outturns'!$A$8:$A$14</c:f>
              <c:strCache>
                <c:ptCount val="7"/>
                <c:pt idx="0">
                  <c:v>Opening Balance</c:v>
                </c:pt>
                <c:pt idx="1">
                  <c:v>FAAC Revenue </c:v>
                </c:pt>
                <c:pt idx="2">
                  <c:v>IGR</c:v>
                </c:pt>
                <c:pt idx="3">
                  <c:v>Aids &amp; Grants </c:v>
                </c:pt>
                <c:pt idx="4">
                  <c:v>Other Revenue/Receipts</c:v>
                </c:pt>
                <c:pt idx="5">
                  <c:v>Budget Financing (Loans)</c:v>
                </c:pt>
                <c:pt idx="6">
                  <c:v>Total Revenue </c:v>
                </c:pt>
              </c:strCache>
            </c:strRef>
          </c:cat>
          <c:val>
            <c:numRef>
              <c:f>'1. Budget Outturns'!$D$8:$D$14</c:f>
              <c:numCache>
                <c:formatCode>_-* #,##0_-;\-* #,##0_-;_-* "-"??_-;_-@_-</c:formatCode>
                <c:ptCount val="7"/>
                <c:pt idx="0">
                  <c:v>13620271315</c:v>
                </c:pt>
                <c:pt idx="1">
                  <c:v>136138881921</c:v>
                </c:pt>
                <c:pt idx="2">
                  <c:v>12496030320</c:v>
                </c:pt>
                <c:pt idx="3">
                  <c:v>2850000000</c:v>
                </c:pt>
                <c:pt idx="4">
                  <c:v>39757669836</c:v>
                </c:pt>
                <c:pt idx="5">
                  <c:v>0</c:v>
                </c:pt>
                <c:pt idx="6">
                  <c:v>204862853392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5B-4F2D-934E-09E4CA444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9998767"/>
        <c:axId val="69883807"/>
      </c:barChart>
      <c:scatterChart>
        <c:scatterStyle val="lineMarker"/>
        <c:varyColors val="0"/>
        <c:ser>
          <c:idx val="2"/>
          <c:order val="2"/>
          <c:tx>
            <c:v>Performance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03200">
                <a:solidFill>
                  <a:schemeClr val="accent1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 Budget Outturns'!$F$8:$F$14</c:f>
              <c:numCache>
                <c:formatCode>0.0%</c:formatCode>
                <c:ptCount val="7"/>
                <c:pt idx="0">
                  <c:v>1</c:v>
                </c:pt>
                <c:pt idx="1">
                  <c:v>1.4449391635389648</c:v>
                </c:pt>
                <c:pt idx="2">
                  <c:v>1.249603032</c:v>
                </c:pt>
                <c:pt idx="3">
                  <c:v>0.28846153846153844</c:v>
                </c:pt>
                <c:pt idx="4">
                  <c:v>1.0960497396453619</c:v>
                </c:pt>
                <c:pt idx="5">
                  <c:v>0</c:v>
                </c:pt>
                <c:pt idx="6">
                  <c:v>1.0410975733191095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73-4163-A68F-E8B2C8DD2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422943"/>
        <c:axId val="1190408383"/>
      </c:scatterChart>
      <c:catAx>
        <c:axId val="6999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83807"/>
        <c:crosses val="autoZero"/>
        <c:auto val="1"/>
        <c:lblAlgn val="ctr"/>
        <c:lblOffset val="100"/>
        <c:noMultiLvlLbl val="0"/>
      </c:catAx>
      <c:valAx>
        <c:axId val="6988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Billion Naira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998767"/>
        <c:crosses val="autoZero"/>
        <c:crossBetween val="between"/>
        <c:dispUnits>
          <c:builtInUnit val="billions"/>
        </c:dispUnits>
      </c:valAx>
      <c:valAx>
        <c:axId val="119040838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Performance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90422943"/>
        <c:crosses val="max"/>
        <c:crossBetween val="midCat"/>
      </c:valAx>
      <c:valAx>
        <c:axId val="1190422943"/>
        <c:scaling>
          <c:orientation val="minMax"/>
        </c:scaling>
        <c:delete val="1"/>
        <c:axPos val="b"/>
        <c:majorTickMark val="out"/>
        <c:minorTickMark val="none"/>
        <c:tickLblPos val="nextTo"/>
        <c:crossAx val="1190408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cap="none" baseline="0"/>
              <a:t>Actual Expenditure Composition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906-4124-A45C-0BF01723AB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906-4124-A45C-0BF01723AB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 Expenditure Outturn'!$A$16:$A$17</c:f>
              <c:strCache>
                <c:ptCount val="2"/>
                <c:pt idx="0">
                  <c:v>Total Recurrent Expenditure </c:v>
                </c:pt>
                <c:pt idx="1">
                  <c:v>Total Capital Expenditure </c:v>
                </c:pt>
              </c:strCache>
            </c:strRef>
          </c:cat>
          <c:val>
            <c:numRef>
              <c:f>'3. Expenditure Outturn'!$E$16:$E$17</c:f>
              <c:numCache>
                <c:formatCode>0.0%</c:formatCode>
                <c:ptCount val="2"/>
                <c:pt idx="0">
                  <c:v>0.79195355275354629</c:v>
                </c:pt>
                <c:pt idx="1">
                  <c:v>0.20804644724645374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06-4124-A45C-0BF01723AB9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'1. Budget Outturns'!$A$15</c:f>
          <c:strCache>
            <c:ptCount val="1"/>
            <c:pt idx="0">
              <c:v>2020 Expenditure Performance by Economic Type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696780016062665"/>
          <c:y val="0.12488317757009346"/>
          <c:w val="0.68226069533106481"/>
          <c:h val="0.7987149532710280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 Budget Outturns'!$A$17:$A$20</c:f>
              <c:strCache>
                <c:ptCount val="4"/>
                <c:pt idx="0">
                  <c:v>Personnel</c:v>
                </c:pt>
                <c:pt idx="1">
                  <c:v>Other Recurrent Expenditure</c:v>
                </c:pt>
                <c:pt idx="2">
                  <c:v>Captal Expenditure</c:v>
                </c:pt>
                <c:pt idx="3">
                  <c:v>Total Expenditure </c:v>
                </c:pt>
              </c:strCache>
            </c:strRef>
          </c:cat>
          <c:val>
            <c:numRef>
              <c:f>'1. Budget Outturns'!$F$17:$F$20</c:f>
              <c:numCache>
                <c:formatCode>0.0%</c:formatCode>
                <c:ptCount val="4"/>
                <c:pt idx="0">
                  <c:v>0.9494008576642613</c:v>
                </c:pt>
                <c:pt idx="1">
                  <c:v>0.9976593827782485</c:v>
                </c:pt>
                <c:pt idx="2">
                  <c:v>1.095200666407695</c:v>
                </c:pt>
                <c:pt idx="3">
                  <c:v>0.99976023863526675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B7-4801-8863-85228BCF32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2051656463"/>
        <c:axId val="69873823"/>
      </c:barChart>
      <c:catAx>
        <c:axId val="20516564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73823"/>
        <c:crosses val="autoZero"/>
        <c:auto val="1"/>
        <c:lblAlgn val="ctr"/>
        <c:lblOffset val="100"/>
        <c:noMultiLvlLbl val="0"/>
      </c:catAx>
      <c:valAx>
        <c:axId val="6987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51656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'1. Budget Outturns'!$A$16</c:f>
          <c:strCache>
            <c:ptCount val="1"/>
            <c:pt idx="0">
              <c:v>2020 Aggregate Expenditure Composition</c:v>
            </c:pt>
          </c:strCache>
        </c:strRef>
      </c:tx>
      <c:layout>
        <c:manualLayout>
          <c:xMode val="edge"/>
          <c:yMode val="edge"/>
          <c:x val="0.25720988267550743"/>
          <c:y val="2.37068931992016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9383239171374751E-2"/>
          <c:y val="0.12879518072289156"/>
          <c:w val="0.78710147989975832"/>
          <c:h val="0.66708281946684378"/>
        </c:manualLayout>
      </c:layout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'1. Budget Outturns'!$A$17:$A$20</c:f>
              <c:strCache>
                <c:ptCount val="4"/>
                <c:pt idx="0">
                  <c:v>Personnel</c:v>
                </c:pt>
                <c:pt idx="1">
                  <c:v>Other Recurrent Expenditure</c:v>
                </c:pt>
                <c:pt idx="2">
                  <c:v>Captal Expenditure</c:v>
                </c:pt>
                <c:pt idx="3">
                  <c:v>Total Expenditure </c:v>
                </c:pt>
              </c:strCache>
            </c:strRef>
          </c:cat>
          <c:val>
            <c:numRef>
              <c:f>'1. Budget Outturns'!$C$17:$C$20</c:f>
              <c:numCache>
                <c:formatCode>_-* #,##0_-;\-* #,##0_-;_-* "-"??_-;_-@_-</c:formatCode>
                <c:ptCount val="4"/>
                <c:pt idx="0">
                  <c:v>62333372176</c:v>
                </c:pt>
                <c:pt idx="1">
                  <c:v>86037953634</c:v>
                </c:pt>
                <c:pt idx="2">
                  <c:v>34784246602</c:v>
                </c:pt>
                <c:pt idx="3">
                  <c:v>183155572412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7-4C75-BA74-AF438D91D41F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 Budget Outturns'!$A$17:$A$20</c:f>
              <c:strCache>
                <c:ptCount val="4"/>
                <c:pt idx="0">
                  <c:v>Personnel</c:v>
                </c:pt>
                <c:pt idx="1">
                  <c:v>Other Recurrent Expenditure</c:v>
                </c:pt>
                <c:pt idx="2">
                  <c:v>Captal Expenditure</c:v>
                </c:pt>
                <c:pt idx="3">
                  <c:v>Total Expenditure </c:v>
                </c:pt>
              </c:strCache>
            </c:strRef>
          </c:cat>
          <c:val>
            <c:numRef>
              <c:f>'1. Budget Outturns'!$D$17:$D$20</c:f>
              <c:numCache>
                <c:formatCode>_-* #,##0_-;\-* #,##0_-;_-* "-"??_-;_-@_-</c:formatCode>
                <c:ptCount val="4"/>
                <c:pt idx="0">
                  <c:v>59179357005</c:v>
                </c:pt>
                <c:pt idx="1">
                  <c:v>85836571718</c:v>
                </c:pt>
                <c:pt idx="2">
                  <c:v>38095730059</c:v>
                </c:pt>
                <c:pt idx="3">
                  <c:v>183111658782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E7-4C75-BA74-AF438D91D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22577151"/>
        <c:axId val="69896703"/>
      </c:barChart>
      <c:scatterChart>
        <c:scatterStyle val="lineMarker"/>
        <c:varyColors val="0"/>
        <c:ser>
          <c:idx val="2"/>
          <c:order val="2"/>
          <c:tx>
            <c:v>Performance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19075">
                <a:solidFill>
                  <a:schemeClr val="accent1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'1. Budget Outturns'!$F$17:$F$20</c:f>
              <c:numCache>
                <c:formatCode>0.0%</c:formatCode>
                <c:ptCount val="4"/>
                <c:pt idx="0">
                  <c:v>0.9494008576642613</c:v>
                </c:pt>
                <c:pt idx="1">
                  <c:v>0.9976593827782485</c:v>
                </c:pt>
                <c:pt idx="2">
                  <c:v>1.095200666407695</c:v>
                </c:pt>
                <c:pt idx="3">
                  <c:v>0.99976023863526675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15-476C-9A55-16725C345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74271"/>
        <c:axId val="1190368447"/>
      </c:scatterChart>
      <c:catAx>
        <c:axId val="202257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96703"/>
        <c:crosses val="autoZero"/>
        <c:auto val="1"/>
        <c:lblAlgn val="ctr"/>
        <c:lblOffset val="100"/>
        <c:noMultiLvlLbl val="0"/>
      </c:catAx>
      <c:valAx>
        <c:axId val="6989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Billion Naira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22577151"/>
        <c:crosses val="autoZero"/>
        <c:crossBetween val="between"/>
        <c:dispUnits>
          <c:builtInUnit val="billions"/>
        </c:dispUnits>
      </c:valAx>
      <c:valAx>
        <c:axId val="11903684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Performance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90374271"/>
        <c:crosses val="max"/>
        <c:crossBetween val="midCat"/>
      </c:valAx>
      <c:valAx>
        <c:axId val="1190374271"/>
        <c:scaling>
          <c:orientation val="minMax"/>
        </c:scaling>
        <c:delete val="1"/>
        <c:axPos val="b"/>
        <c:majorTickMark val="out"/>
        <c:minorTickMark val="none"/>
        <c:tickLblPos val="nextTo"/>
        <c:crossAx val="11903684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'3. Expenditure Outturn'!$A$5</c:f>
          <c:strCache>
            <c:ptCount val="1"/>
            <c:pt idx="0">
              <c:v>Expenditure: Where does the Money go? </c:v>
            </c:pt>
          </c:strCache>
        </c:strRef>
      </c:tx>
      <c:layout>
        <c:manualLayout>
          <c:xMode val="edge"/>
          <c:yMode val="edge"/>
          <c:x val="0.23769320501603969"/>
          <c:y val="1.15740740740740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82460205294852"/>
          <c:y val="0.10761975065616798"/>
          <c:w val="0.84879037556202908"/>
          <c:h val="0.64031332020997378"/>
        </c:manualLayout>
      </c:layout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 Expenditure Outturn'!$A$9:$A$18</c:f>
              <c:strCache>
                <c:ptCount val="10"/>
                <c:pt idx="0">
                  <c:v>Salaries, Wages and Allowances (inc. CRF)</c:v>
                </c:pt>
                <c:pt idx="1">
                  <c:v>Social Contribution</c:v>
                </c:pt>
                <c:pt idx="2">
                  <c:v>Social Benefits </c:v>
                </c:pt>
                <c:pt idx="3">
                  <c:v>Overheads</c:v>
                </c:pt>
                <c:pt idx="4">
                  <c:v>Grants and Subsidies</c:v>
                </c:pt>
                <c:pt idx="5">
                  <c:v>Public Debt Charges </c:v>
                </c:pt>
                <c:pt idx="6">
                  <c:v>Transfers </c:v>
                </c:pt>
                <c:pt idx="7">
                  <c:v>Total Recurrent Expenditure </c:v>
                </c:pt>
                <c:pt idx="8">
                  <c:v>Total Capital Expenditure </c:v>
                </c:pt>
                <c:pt idx="9">
                  <c:v>Total Expenditure </c:v>
                </c:pt>
              </c:strCache>
            </c:strRef>
          </c:cat>
          <c:val>
            <c:numRef>
              <c:f>'3. Expenditure Outturn'!$B$9:$B$18</c:f>
              <c:numCache>
                <c:formatCode>_-* #,##0_-;\-* #,##0_-;_-* "-"??_-;_-@_-</c:formatCode>
                <c:ptCount val="10"/>
                <c:pt idx="0">
                  <c:v>52033372176</c:v>
                </c:pt>
                <c:pt idx="1">
                  <c:v>0</c:v>
                </c:pt>
                <c:pt idx="2">
                  <c:v>10300000000</c:v>
                </c:pt>
                <c:pt idx="3">
                  <c:v>30071327222</c:v>
                </c:pt>
                <c:pt idx="4">
                  <c:v>20966626412</c:v>
                </c:pt>
                <c:pt idx="5">
                  <c:v>35000000000</c:v>
                </c:pt>
                <c:pt idx="6">
                  <c:v>0</c:v>
                </c:pt>
                <c:pt idx="7">
                  <c:v>148371325810</c:v>
                </c:pt>
                <c:pt idx="8">
                  <c:v>34784246602</c:v>
                </c:pt>
                <c:pt idx="9">
                  <c:v>183155572412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BA-4709-A0F8-17A313965110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'3. Expenditure Outturn'!$A$9:$A$18</c:f>
              <c:strCache>
                <c:ptCount val="10"/>
                <c:pt idx="0">
                  <c:v>Salaries, Wages and Allowances (inc. CRF)</c:v>
                </c:pt>
                <c:pt idx="1">
                  <c:v>Social Contribution</c:v>
                </c:pt>
                <c:pt idx="2">
                  <c:v>Social Benefits </c:v>
                </c:pt>
                <c:pt idx="3">
                  <c:v>Overheads</c:v>
                </c:pt>
                <c:pt idx="4">
                  <c:v>Grants and Subsidies</c:v>
                </c:pt>
                <c:pt idx="5">
                  <c:v>Public Debt Charges </c:v>
                </c:pt>
                <c:pt idx="6">
                  <c:v>Transfers </c:v>
                </c:pt>
                <c:pt idx="7">
                  <c:v>Total Recurrent Expenditure </c:v>
                </c:pt>
                <c:pt idx="8">
                  <c:v>Total Capital Expenditure </c:v>
                </c:pt>
                <c:pt idx="9">
                  <c:v>Total Expenditure </c:v>
                </c:pt>
              </c:strCache>
            </c:strRef>
          </c:cat>
          <c:val>
            <c:numRef>
              <c:f>'3. Expenditure Outturn'!$D$9:$D$18</c:f>
              <c:numCache>
                <c:formatCode>_-* #,##0_-;\-* #,##0_-;_-* "-"??_-;_-@_-</c:formatCode>
                <c:ptCount val="10"/>
                <c:pt idx="0">
                  <c:v>49028196822</c:v>
                </c:pt>
                <c:pt idx="1">
                  <c:v>0</c:v>
                </c:pt>
                <c:pt idx="2">
                  <c:v>10151160183</c:v>
                </c:pt>
                <c:pt idx="3">
                  <c:v>52044470721</c:v>
                </c:pt>
                <c:pt idx="4">
                  <c:v>18460605608</c:v>
                </c:pt>
                <c:pt idx="5">
                  <c:v>15331495389</c:v>
                </c:pt>
                <c:pt idx="6">
                  <c:v>0</c:v>
                </c:pt>
                <c:pt idx="7">
                  <c:v>145015928723</c:v>
                </c:pt>
                <c:pt idx="8">
                  <c:v>38095730059</c:v>
                </c:pt>
                <c:pt idx="9">
                  <c:v>183111658782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BA-4709-A0F8-17A313965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775391"/>
        <c:axId val="69870079"/>
      </c:barChart>
      <c:catAx>
        <c:axId val="102775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70079"/>
        <c:crosses val="autoZero"/>
        <c:auto val="1"/>
        <c:lblAlgn val="ctr"/>
        <c:lblOffset val="100"/>
        <c:noMultiLvlLbl val="0"/>
      </c:catAx>
      <c:valAx>
        <c:axId val="6987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2775391"/>
        <c:crosses val="autoZero"/>
        <c:crossBetween val="between"/>
        <c:dispUnits>
          <c:builtInUnit val="b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168466121222027"/>
          <c:y val="0.9214293525809274"/>
          <c:w val="0.22413576508064698"/>
          <c:h val="5.5422499270924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 sz="1000"/>
              <a:t>Aggregate Budget Outturn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Outturn (%)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'3. Expenditure Outturn'!$A$9:$A$17</c:f>
              <c:strCache>
                <c:ptCount val="9"/>
                <c:pt idx="0">
                  <c:v>Salaries, Wages and Allowances (inc. CRF)</c:v>
                </c:pt>
                <c:pt idx="1">
                  <c:v>Social Contribution</c:v>
                </c:pt>
                <c:pt idx="2">
                  <c:v>Social Benefits </c:v>
                </c:pt>
                <c:pt idx="3">
                  <c:v>Overheads</c:v>
                </c:pt>
                <c:pt idx="4">
                  <c:v>Grants and Subsidies</c:v>
                </c:pt>
                <c:pt idx="5">
                  <c:v>Public Debt Charges </c:v>
                </c:pt>
                <c:pt idx="6">
                  <c:v>Transfers </c:v>
                </c:pt>
                <c:pt idx="7">
                  <c:v>Total Recurrent Expenditure </c:v>
                </c:pt>
                <c:pt idx="8">
                  <c:v>Total Capital Expenditure </c:v>
                </c:pt>
              </c:strCache>
            </c:strRef>
          </c:cat>
          <c:val>
            <c:numRef>
              <c:f>'3. Expenditure Outturn'!$G$9:$G$17</c:f>
              <c:numCache>
                <c:formatCode>0.0%</c:formatCode>
                <c:ptCount val="9"/>
                <c:pt idx="0">
                  <c:v>0.94224523169793495</c:v>
                </c:pt>
                <c:pt idx="1">
                  <c:v>0</c:v>
                </c:pt>
                <c:pt idx="2">
                  <c:v>0.98554953233009712</c:v>
                </c:pt>
                <c:pt idx="3">
                  <c:v>1.7307008213100945</c:v>
                </c:pt>
                <c:pt idx="4">
                  <c:v>0.88047572581511213</c:v>
                </c:pt>
                <c:pt idx="5">
                  <c:v>0.4380427254</c:v>
                </c:pt>
                <c:pt idx="6">
                  <c:v>0</c:v>
                </c:pt>
                <c:pt idx="7">
                  <c:v>0.97738513780420877</c:v>
                </c:pt>
                <c:pt idx="8">
                  <c:v>1.095200666407695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8-4CA8-878F-E7E2D6678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031567"/>
        <c:axId val="2049423103"/>
      </c:barChart>
      <c:catAx>
        <c:axId val="7003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49423103"/>
        <c:crosses val="autoZero"/>
        <c:auto val="1"/>
        <c:lblAlgn val="ctr"/>
        <c:lblOffset val="100"/>
        <c:noMultiLvlLbl val="0"/>
      </c:catAx>
      <c:valAx>
        <c:axId val="204942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700315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'3. Expenditure Outturn'!$A$6</c:f>
          <c:strCache>
            <c:ptCount val="1"/>
            <c:pt idx="0">
              <c:v>Aggregate Expenditure Composition as a % of Total Expenditure (Budget Vs Actuals)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'3. Expenditure Outturn'!$A$9:$A$17</c:f>
              <c:strCache>
                <c:ptCount val="9"/>
                <c:pt idx="0">
                  <c:v>Salaries, Wages and Allowances (inc. CRF)</c:v>
                </c:pt>
                <c:pt idx="1">
                  <c:v>Social Contribution</c:v>
                </c:pt>
                <c:pt idx="2">
                  <c:v>Social Benefits </c:v>
                </c:pt>
                <c:pt idx="3">
                  <c:v>Overheads</c:v>
                </c:pt>
                <c:pt idx="4">
                  <c:v>Grants and Subsidies</c:v>
                </c:pt>
                <c:pt idx="5">
                  <c:v>Public Debt Charges </c:v>
                </c:pt>
                <c:pt idx="6">
                  <c:v>Transfers </c:v>
                </c:pt>
                <c:pt idx="7">
                  <c:v>Total Recurrent Expenditure </c:v>
                </c:pt>
                <c:pt idx="8">
                  <c:v>Total Capital Expenditure </c:v>
                </c:pt>
              </c:strCache>
            </c:strRef>
          </c:cat>
          <c:val>
            <c:numRef>
              <c:f>'3. Expenditure Outturn'!$C$9:$C$17</c:f>
              <c:numCache>
                <c:formatCode>0.0%</c:formatCode>
                <c:ptCount val="9"/>
                <c:pt idx="0">
                  <c:v>0.28409385251437141</c:v>
                </c:pt>
                <c:pt idx="1">
                  <c:v>0</c:v>
                </c:pt>
                <c:pt idx="2">
                  <c:v>5.6236345224761307E-2</c:v>
                </c:pt>
                <c:pt idx="3">
                  <c:v>0.1641846154391412</c:v>
                </c:pt>
                <c:pt idx="4">
                  <c:v>0.11447441175765345</c:v>
                </c:pt>
                <c:pt idx="5">
                  <c:v>0.19109437697734424</c:v>
                </c:pt>
                <c:pt idx="6">
                  <c:v>0</c:v>
                </c:pt>
                <c:pt idx="7">
                  <c:v>0.81008360191327156</c:v>
                </c:pt>
                <c:pt idx="8">
                  <c:v>0.18991639808672839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D-40C5-B90E-81B843E8C232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'3. Expenditure Outturn'!$A$9:$A$17</c:f>
              <c:strCache>
                <c:ptCount val="9"/>
                <c:pt idx="0">
                  <c:v>Salaries, Wages and Allowances (inc. CRF)</c:v>
                </c:pt>
                <c:pt idx="1">
                  <c:v>Social Contribution</c:v>
                </c:pt>
                <c:pt idx="2">
                  <c:v>Social Benefits </c:v>
                </c:pt>
                <c:pt idx="3">
                  <c:v>Overheads</c:v>
                </c:pt>
                <c:pt idx="4">
                  <c:v>Grants and Subsidies</c:v>
                </c:pt>
                <c:pt idx="5">
                  <c:v>Public Debt Charges </c:v>
                </c:pt>
                <c:pt idx="6">
                  <c:v>Transfers </c:v>
                </c:pt>
                <c:pt idx="7">
                  <c:v>Total Recurrent Expenditure </c:v>
                </c:pt>
                <c:pt idx="8">
                  <c:v>Total Capital Expenditure </c:v>
                </c:pt>
              </c:strCache>
            </c:strRef>
          </c:cat>
          <c:val>
            <c:numRef>
              <c:f>'3. Expenditure Outturn'!$E$9:$E$17</c:f>
              <c:numCache>
                <c:formatCode>0.0%</c:formatCode>
                <c:ptCount val="9"/>
                <c:pt idx="0">
                  <c:v>0.26775027405747853</c:v>
                </c:pt>
                <c:pt idx="1">
                  <c:v>0</c:v>
                </c:pt>
                <c:pt idx="2">
                  <c:v>5.5436995385887824E-2</c:v>
                </c:pt>
                <c:pt idx="3">
                  <c:v>0.28422259438412123</c:v>
                </c:pt>
                <c:pt idx="4">
                  <c:v>0.1008161125883192</c:v>
                </c:pt>
                <c:pt idx="5">
                  <c:v>8.3727576337739432E-2</c:v>
                </c:pt>
                <c:pt idx="6">
                  <c:v>0</c:v>
                </c:pt>
                <c:pt idx="7">
                  <c:v>0.79195355275354629</c:v>
                </c:pt>
                <c:pt idx="8">
                  <c:v>0.20804644724645374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CD-40C5-B90E-81B843E8C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778191"/>
        <c:axId val="106899983"/>
      </c:barChart>
      <c:catAx>
        <c:axId val="10277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6899983"/>
        <c:crosses val="autoZero"/>
        <c:auto val="1"/>
        <c:lblAlgn val="ctr"/>
        <c:lblOffset val="100"/>
        <c:noMultiLvlLbl val="0"/>
      </c:catAx>
      <c:valAx>
        <c:axId val="10689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277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424395939478156"/>
          <c:y val="0.92320696903837252"/>
          <c:w val="0.25559704853069837"/>
          <c:h val="5.4168596572487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'6. Sectoral Allocations'!$A$6</c:f>
          <c:strCache>
            <c:ptCount val="1"/>
            <c:pt idx="0">
              <c:v>Top Ten Recurrent Allocation by Sectors 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90033341523221E-2"/>
          <c:y val="0.10345050250172064"/>
          <c:w val="0.87295751113094666"/>
          <c:h val="0.67721773919935291"/>
        </c:manualLayout>
      </c:layout>
      <c:barChart>
        <c:barDir val="col"/>
        <c:grouping val="clustered"/>
        <c:varyColors val="0"/>
        <c:ser>
          <c:idx val="0"/>
          <c:order val="0"/>
          <c:tx>
            <c:v>Budget</c:v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'6. Sectoral Allocations'!$A$8:$A$18</c:f>
              <c:strCache>
                <c:ptCount val="11"/>
                <c:pt idx="0">
                  <c:v>Bayelsa State Pension Board</c:v>
                </c:pt>
                <c:pt idx="1">
                  <c:v>Post Primary Schools Board</c:v>
                </c:pt>
                <c:pt idx="2">
                  <c:v>Government House</c:v>
                </c:pt>
                <c:pt idx="3">
                  <c:v>Bayelsa State Hospital Management Board</c:v>
                </c:pt>
                <c:pt idx="4">
                  <c:v>S.A Security</c:v>
                </c:pt>
                <c:pt idx="5">
                  <c:v>General Services (SSG's Office)</c:v>
                </c:pt>
                <c:pt idx="6">
                  <c:v>Ministry of Health</c:v>
                </c:pt>
                <c:pt idx="7">
                  <c:v>Ministry of Works &amp; Infrastructure</c:v>
                </c:pt>
                <c:pt idx="8">
                  <c:v>Bayelsa State Sanitation Authority</c:v>
                </c:pt>
                <c:pt idx="9">
                  <c:v>Isaac Jaspa Boro College of Education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Allocations'!$B$8:$B$18</c:f>
              <c:numCache>
                <c:formatCode>_-* #,##0_-;\-* #,##0_-;_-* "-"??_-;_-@_-</c:formatCode>
                <c:ptCount val="11"/>
                <c:pt idx="0">
                  <c:v>44967448</c:v>
                </c:pt>
                <c:pt idx="1">
                  <c:v>9043034613</c:v>
                </c:pt>
                <c:pt idx="2">
                  <c:v>5889952726</c:v>
                </c:pt>
                <c:pt idx="3">
                  <c:v>4108736188</c:v>
                </c:pt>
                <c:pt idx="4">
                  <c:v>4010126099</c:v>
                </c:pt>
                <c:pt idx="5">
                  <c:v>6737273911</c:v>
                </c:pt>
                <c:pt idx="6">
                  <c:v>4229592218</c:v>
                </c:pt>
                <c:pt idx="7">
                  <c:v>522120355</c:v>
                </c:pt>
                <c:pt idx="8">
                  <c:v>2027267481</c:v>
                </c:pt>
                <c:pt idx="9">
                  <c:v>1799804869</c:v>
                </c:pt>
                <c:pt idx="10">
                  <c:v>109958449884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7-4C0C-B744-3416B19AF4E7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 Sectoral Allocations'!$A$8:$A$18</c:f>
              <c:strCache>
                <c:ptCount val="11"/>
                <c:pt idx="0">
                  <c:v>Bayelsa State Pension Board</c:v>
                </c:pt>
                <c:pt idx="1">
                  <c:v>Post Primary Schools Board</c:v>
                </c:pt>
                <c:pt idx="2">
                  <c:v>Government House</c:v>
                </c:pt>
                <c:pt idx="3">
                  <c:v>Bayelsa State Hospital Management Board</c:v>
                </c:pt>
                <c:pt idx="4">
                  <c:v>S.A Security</c:v>
                </c:pt>
                <c:pt idx="5">
                  <c:v>General Services (SSG's Office)</c:v>
                </c:pt>
                <c:pt idx="6">
                  <c:v>Ministry of Health</c:v>
                </c:pt>
                <c:pt idx="7">
                  <c:v>Ministry of Works &amp; Infrastructure</c:v>
                </c:pt>
                <c:pt idx="8">
                  <c:v>Bayelsa State Sanitation Authority</c:v>
                </c:pt>
                <c:pt idx="9">
                  <c:v>Isaac Jaspa Boro College of Education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Allocations'!$C$8:$C$18</c:f>
              <c:numCache>
                <c:formatCode>_-* #,##0_-;\-* #,##0_-;_-* "-"??_-;_-@_-</c:formatCode>
                <c:ptCount val="11"/>
                <c:pt idx="0">
                  <c:v>10692817420</c:v>
                </c:pt>
                <c:pt idx="1">
                  <c:v>9126406269</c:v>
                </c:pt>
                <c:pt idx="2">
                  <c:v>8456839134</c:v>
                </c:pt>
                <c:pt idx="3">
                  <c:v>3788650537</c:v>
                </c:pt>
                <c:pt idx="4">
                  <c:v>3350266000</c:v>
                </c:pt>
                <c:pt idx="5">
                  <c:v>3154877207</c:v>
                </c:pt>
                <c:pt idx="6">
                  <c:v>2210056595</c:v>
                </c:pt>
                <c:pt idx="7">
                  <c:v>2190782774</c:v>
                </c:pt>
                <c:pt idx="8">
                  <c:v>2175221714</c:v>
                </c:pt>
                <c:pt idx="9">
                  <c:v>1851894005</c:v>
                </c:pt>
                <c:pt idx="10">
                  <c:v>30639786101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7-4C0C-B744-3416B19AF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0031167"/>
        <c:axId val="106923695"/>
      </c:barChart>
      <c:scatterChart>
        <c:scatterStyle val="lineMarker"/>
        <c:varyColors val="0"/>
        <c:ser>
          <c:idx val="2"/>
          <c:order val="2"/>
          <c:tx>
            <c:v>Performance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09550">
                <a:solidFill>
                  <a:schemeClr val="accent1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'6. Sectoral Allocations'!$E$8:$E$18</c:f>
              <c:numCache>
                <c:formatCode>0.0%</c:formatCode>
                <c:ptCount val="11"/>
                <c:pt idx="0">
                  <c:v>237.79017701871808</c:v>
                </c:pt>
                <c:pt idx="1">
                  <c:v>1.0092194334720501</c:v>
                </c:pt>
                <c:pt idx="2">
                  <c:v>1.435807641828601</c:v>
                </c:pt>
                <c:pt idx="3">
                  <c:v>0.9220963244282161</c:v>
                </c:pt>
                <c:pt idx="4">
                  <c:v>0.83545153376484882</c:v>
                </c:pt>
                <c:pt idx="5">
                  <c:v>0.46827207097057566</c:v>
                </c:pt>
                <c:pt idx="6">
                  <c:v>0.52252238066700551</c:v>
                </c:pt>
                <c:pt idx="7">
                  <c:v>4.1959344297159227</c:v>
                </c:pt>
                <c:pt idx="8">
                  <c:v>1.0729820975212496</c:v>
                </c:pt>
                <c:pt idx="9">
                  <c:v>1.0289415463293761</c:v>
                </c:pt>
                <c:pt idx="10">
                  <c:v>0.27864876354043966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AA-42D5-8440-F8FCCACCD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3150175"/>
        <c:axId val="1133168063"/>
      </c:scatterChart>
      <c:catAx>
        <c:axId val="70031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06923695"/>
        <c:crosses val="autoZero"/>
        <c:auto val="1"/>
        <c:lblAlgn val="ctr"/>
        <c:lblOffset val="100"/>
        <c:noMultiLvlLbl val="0"/>
      </c:catAx>
      <c:valAx>
        <c:axId val="10692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Billion Naira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70031167"/>
        <c:crosses val="autoZero"/>
        <c:crossBetween val="between"/>
        <c:dispUnits>
          <c:builtInUnit val="billions"/>
        </c:dispUnits>
      </c:valAx>
      <c:valAx>
        <c:axId val="11331680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Performance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133150175"/>
        <c:crosses val="max"/>
        <c:crossBetween val="midCat"/>
      </c:valAx>
      <c:valAx>
        <c:axId val="1133150175"/>
        <c:scaling>
          <c:orientation val="minMax"/>
        </c:scaling>
        <c:delete val="1"/>
        <c:axPos val="b"/>
        <c:majorTickMark val="out"/>
        <c:minorTickMark val="none"/>
        <c:tickLblPos val="nextTo"/>
        <c:crossAx val="1133168063"/>
        <c:crosses val="autoZero"/>
        <c:crossBetween val="midCat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Recurrent Expenditure Performance - Top 10 Sectors / MDAs by Recurrent Expenditure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dk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596548572692367E-2"/>
          <c:y val="0.10010330578512397"/>
          <c:w val="0.88988135312082273"/>
          <c:h val="0.862017906336088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 Sectoral Allocations'!$A$8:$A$18</c:f>
              <c:strCache>
                <c:ptCount val="11"/>
                <c:pt idx="0">
                  <c:v>Bayelsa State Pension Board</c:v>
                </c:pt>
                <c:pt idx="1">
                  <c:v>Post Primary Schools Board</c:v>
                </c:pt>
                <c:pt idx="2">
                  <c:v>Government House</c:v>
                </c:pt>
                <c:pt idx="3">
                  <c:v>Bayelsa State Hospital Management Board</c:v>
                </c:pt>
                <c:pt idx="4">
                  <c:v>S.A Security</c:v>
                </c:pt>
                <c:pt idx="5">
                  <c:v>General Services (SSG's Office)</c:v>
                </c:pt>
                <c:pt idx="6">
                  <c:v>Ministry of Health</c:v>
                </c:pt>
                <c:pt idx="7">
                  <c:v>Ministry of Works &amp; Infrastructure</c:v>
                </c:pt>
                <c:pt idx="8">
                  <c:v>Bayelsa State Sanitation Authority</c:v>
                </c:pt>
                <c:pt idx="9">
                  <c:v>Isaac Jaspa Boro College of Education</c:v>
                </c:pt>
                <c:pt idx="10">
                  <c:v>Other MDA Expenditure</c:v>
                </c:pt>
              </c:strCache>
            </c:strRef>
          </c:cat>
          <c:val>
            <c:numRef>
              <c:f>'6. Sectoral Allocations'!$E$8:$E$18</c:f>
              <c:numCache>
                <c:formatCode>0.0%</c:formatCode>
                <c:ptCount val="11"/>
                <c:pt idx="0">
                  <c:v>237.79017701871808</c:v>
                </c:pt>
                <c:pt idx="1">
                  <c:v>1.0092194334720501</c:v>
                </c:pt>
                <c:pt idx="2">
                  <c:v>1.435807641828601</c:v>
                </c:pt>
                <c:pt idx="3">
                  <c:v>0.9220963244282161</c:v>
                </c:pt>
                <c:pt idx="4">
                  <c:v>0.83545153376484882</c:v>
                </c:pt>
                <c:pt idx="5">
                  <c:v>0.46827207097057566</c:v>
                </c:pt>
                <c:pt idx="6">
                  <c:v>0.52252238066700551</c:v>
                </c:pt>
                <c:pt idx="7">
                  <c:v>4.1959344297159227</c:v>
                </c:pt>
                <c:pt idx="8">
                  <c:v>1.0729820975212496</c:v>
                </c:pt>
                <c:pt idx="9">
                  <c:v>1.0289415463293761</c:v>
                </c:pt>
                <c:pt idx="10">
                  <c:v>0.27864876354043966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8-4CA6-AA3C-F03944345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7293039"/>
        <c:axId val="69884639"/>
      </c:barChart>
      <c:catAx>
        <c:axId val="2057293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69884639"/>
        <c:crosses val="autoZero"/>
        <c:auto val="1"/>
        <c:lblAlgn val="ctr"/>
        <c:lblOffset val="100"/>
        <c:noMultiLvlLbl val="0"/>
      </c:catAx>
      <c:valAx>
        <c:axId val="69884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57293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1333500</xdr:colOff>
      <xdr:row>31</xdr:row>
      <xdr:rowOff>25400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77D30214-65B4-4A40-B277-58F337FCE2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9847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31</xdr:row>
      <xdr:rowOff>25400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871DB698-7F0F-45F4-8732-D6E189453E7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9847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31</xdr:row>
      <xdr:rowOff>25400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72053DE9-9607-4811-B950-860EFBB5D33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9847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1333500</xdr:colOff>
      <xdr:row>31</xdr:row>
      <xdr:rowOff>25400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763BE64-AA36-4B31-945B-398D4C147A0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9847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2118360</xdr:colOff>
      <xdr:row>30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98ED7BCF-2C70-4A28-B5BB-A718A805405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026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47625</xdr:colOff>
      <xdr:row>41</xdr:row>
      <xdr:rowOff>57150</xdr:rowOff>
    </xdr:to>
    <xdr:sp macro="" textlink="">
      <xdr:nvSpPr>
        <xdr:cNvPr id="2050" name="_x0000_t202" hidden="1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1333500</xdr:colOff>
      <xdr:row>43</xdr:row>
      <xdr:rowOff>25400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1333500</xdr:colOff>
      <xdr:row>43</xdr:row>
      <xdr:rowOff>25400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1333500</xdr:colOff>
      <xdr:row>43</xdr:row>
      <xdr:rowOff>25400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1333500</xdr:colOff>
      <xdr:row>43</xdr:row>
      <xdr:rowOff>25400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2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2118360</xdr:colOff>
      <xdr:row>41</xdr:row>
      <xdr:rowOff>137160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3D083763-567B-44EA-BBA5-53B955BBD95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70026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1333500</xdr:colOff>
      <xdr:row>106</xdr:row>
      <xdr:rowOff>25400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CAFB42B5-71A4-4377-A0CC-8BD346E1106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626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1333500</xdr:colOff>
      <xdr:row>106</xdr:row>
      <xdr:rowOff>25400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91417E89-279B-4D75-87D9-A20E36F83D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62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1333500</xdr:colOff>
      <xdr:row>106</xdr:row>
      <xdr:rowOff>25400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C5B95578-9D3F-4AC5-91DB-6180D7BAB89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62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1333500</xdr:colOff>
      <xdr:row>106</xdr:row>
      <xdr:rowOff>25400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DD799A19-E2B6-4210-A34D-5DE38B8A9B3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359140" cy="962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2118360</xdr:colOff>
      <xdr:row>104</xdr:row>
      <xdr:rowOff>137160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F520E04E-2C8F-4FD6-A765-8B741407B6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144000" cy="934212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438150</xdr:colOff>
      <xdr:row>2</xdr:row>
      <xdr:rowOff>104775</xdr:rowOff>
    </xdr:from>
    <xdr:to>
      <xdr:col>34</xdr:col>
      <xdr:colOff>377190</xdr:colOff>
      <xdr:row>22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BF9B4-9811-44F1-9D93-FC5EE2A497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</xdr:colOff>
      <xdr:row>1</xdr:row>
      <xdr:rowOff>99060</xdr:rowOff>
    </xdr:from>
    <xdr:to>
      <xdr:col>9</xdr:col>
      <xdr:colOff>504825</xdr:colOff>
      <xdr:row>20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FA6C96-C271-4F29-91D0-514C3F0DA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432435</xdr:colOff>
      <xdr:row>23</xdr:row>
      <xdr:rowOff>83820</xdr:rowOff>
    </xdr:from>
    <xdr:to>
      <xdr:col>34</xdr:col>
      <xdr:colOff>386715</xdr:colOff>
      <xdr:row>42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7E0C1B-D85A-4477-B19D-B2AC8C81C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22</xdr:row>
      <xdr:rowOff>112395</xdr:rowOff>
    </xdr:from>
    <xdr:to>
      <xdr:col>9</xdr:col>
      <xdr:colOff>546735</xdr:colOff>
      <xdr:row>42</xdr:row>
      <xdr:rowOff>36195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5197AB6-95BE-474D-952E-70FF34F54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90056</xdr:colOff>
      <xdr:row>65</xdr:row>
      <xdr:rowOff>27190</xdr:rowOff>
    </xdr:from>
    <xdr:to>
      <xdr:col>27</xdr:col>
      <xdr:colOff>234836</xdr:colOff>
      <xdr:row>84</xdr:row>
      <xdr:rowOff>136468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17B49E1-D10E-4A5F-A0F2-F7DB6DA609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102005</xdr:colOff>
      <xdr:row>21</xdr:row>
      <xdr:rowOff>38446</xdr:rowOff>
    </xdr:from>
    <xdr:to>
      <xdr:col>27</xdr:col>
      <xdr:colOff>71524</xdr:colOff>
      <xdr:row>60</xdr:row>
      <xdr:rowOff>160366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4DA8A58-C35F-4FAE-A6E3-5BB407C95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495300</xdr:colOff>
      <xdr:row>66</xdr:row>
      <xdr:rowOff>0</xdr:rowOff>
    </xdr:from>
    <xdr:to>
      <xdr:col>38</xdr:col>
      <xdr:colOff>7620</xdr:colOff>
      <xdr:row>86</xdr:row>
      <xdr:rowOff>15240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16E4383-AF00-4E68-ABA3-3BC8432422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26670</xdr:colOff>
      <xdr:row>64</xdr:row>
      <xdr:rowOff>43295</xdr:rowOff>
    </xdr:from>
    <xdr:to>
      <xdr:col>13</xdr:col>
      <xdr:colOff>233795</xdr:colOff>
      <xdr:row>79</xdr:row>
      <xdr:rowOff>121229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DB4093F-528D-42F9-AC6E-91066C0197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172143</xdr:colOff>
      <xdr:row>87</xdr:row>
      <xdr:rowOff>136468</xdr:rowOff>
    </xdr:from>
    <xdr:to>
      <xdr:col>27</xdr:col>
      <xdr:colOff>222019</xdr:colOff>
      <xdr:row>109</xdr:row>
      <xdr:rowOff>136468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D50FBBB-E7B9-4FBC-85D5-E7CF361A2E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586740</xdr:colOff>
      <xdr:row>91</xdr:row>
      <xdr:rowOff>15240</xdr:rowOff>
    </xdr:from>
    <xdr:to>
      <xdr:col>35</xdr:col>
      <xdr:colOff>281940</xdr:colOff>
      <xdr:row>113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7ED2DCE-A798-4C31-B351-A30630907A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28575</xdr:colOff>
      <xdr:row>87</xdr:row>
      <xdr:rowOff>5715</xdr:rowOff>
    </xdr:from>
    <xdr:to>
      <xdr:col>13</xdr:col>
      <xdr:colOff>242454</xdr:colOff>
      <xdr:row>105</xdr:row>
      <xdr:rowOff>34637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BF63D31-504D-4E81-AFB9-69C225EB4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177685</xdr:colOff>
      <xdr:row>111</xdr:row>
      <xdr:rowOff>12816</xdr:rowOff>
    </xdr:from>
    <xdr:to>
      <xdr:col>27</xdr:col>
      <xdr:colOff>204701</xdr:colOff>
      <xdr:row>134</xdr:row>
      <xdr:rowOff>17319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421C4DF-500A-48D8-A1ED-2C5BB04D9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27</xdr:col>
      <xdr:colOff>579120</xdr:colOff>
      <xdr:row>115</xdr:row>
      <xdr:rowOff>152400</xdr:rowOff>
    </xdr:from>
    <xdr:to>
      <xdr:col>35</xdr:col>
      <xdr:colOff>335280</xdr:colOff>
      <xdr:row>139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BBBA5ED-44D4-4902-86AF-BFC292BFA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7620</xdr:colOff>
      <xdr:row>110</xdr:row>
      <xdr:rowOff>72390</xdr:rowOff>
    </xdr:from>
    <xdr:to>
      <xdr:col>13</xdr:col>
      <xdr:colOff>259080</xdr:colOff>
      <xdr:row>133</xdr:row>
      <xdr:rowOff>47625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6D37DF7-070E-4FFC-86D2-7A3FE8962B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188422</xdr:colOff>
      <xdr:row>135</xdr:row>
      <xdr:rowOff>127808</xdr:rowOff>
    </xdr:from>
    <xdr:to>
      <xdr:col>27</xdr:col>
      <xdr:colOff>253538</xdr:colOff>
      <xdr:row>158</xdr:row>
      <xdr:rowOff>108065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E143D6F-5531-48CD-93A6-83861E19D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28</xdr:col>
      <xdr:colOff>0</xdr:colOff>
      <xdr:row>142</xdr:row>
      <xdr:rowOff>15240</xdr:rowOff>
    </xdr:from>
    <xdr:to>
      <xdr:col>35</xdr:col>
      <xdr:colOff>304800</xdr:colOff>
      <xdr:row>165</xdr:row>
      <xdr:rowOff>30480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C826CF9-0990-4FCC-A794-43701BF44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592570</xdr:colOff>
      <xdr:row>134</xdr:row>
      <xdr:rowOff>57149</xdr:rowOff>
    </xdr:from>
    <xdr:to>
      <xdr:col>8</xdr:col>
      <xdr:colOff>287770</xdr:colOff>
      <xdr:row>167</xdr:row>
      <xdr:rowOff>25976</xdr:rowOff>
    </xdr:to>
    <xdr:graphicFrame macro="">
      <xdr:nvGraphicFramePr>
        <xdr:cNvPr id="19" name="Chart 1">
          <a:extLst>
            <a:ext uri="{FF2B5EF4-FFF2-40B4-BE49-F238E27FC236}">
              <a16:creationId xmlns:a16="http://schemas.microsoft.com/office/drawing/2014/main" id="{8497F727-26D7-460C-96B8-562A102EB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363683</xdr:colOff>
      <xdr:row>134</xdr:row>
      <xdr:rowOff>69273</xdr:rowOff>
    </xdr:from>
    <xdr:to>
      <xdr:col>16</xdr:col>
      <xdr:colOff>58883</xdr:colOff>
      <xdr:row>167</xdr:row>
      <xdr:rowOff>38100</xdr:rowOff>
    </xdr:to>
    <xdr:graphicFrame macro="">
      <xdr:nvGraphicFramePr>
        <xdr:cNvPr id="20" name="Chart 1">
          <a:extLst>
            <a:ext uri="{FF2B5EF4-FFF2-40B4-BE49-F238E27FC236}">
              <a16:creationId xmlns:a16="http://schemas.microsoft.com/office/drawing/2014/main" id="{A59D6F1D-23F3-482B-A025-14DC54767D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44161</xdr:colOff>
      <xdr:row>43</xdr:row>
      <xdr:rowOff>101312</xdr:rowOff>
    </xdr:from>
    <xdr:to>
      <xdr:col>8</xdr:col>
      <xdr:colOff>373206</xdr:colOff>
      <xdr:row>60</xdr:row>
      <xdr:rowOff>47626</xdr:rowOff>
    </xdr:to>
    <xdr:graphicFrame macro="">
      <xdr:nvGraphicFramePr>
        <xdr:cNvPr id="18" name="Chart 1">
          <a:extLst>
            <a:ext uri="{FF2B5EF4-FFF2-40B4-BE49-F238E27FC236}">
              <a16:creationId xmlns:a16="http://schemas.microsoft.com/office/drawing/2014/main" id="{9079990B-9C98-46EC-B216-5F62B793AC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415636</xdr:colOff>
      <xdr:row>43</xdr:row>
      <xdr:rowOff>112569</xdr:rowOff>
    </xdr:from>
    <xdr:to>
      <xdr:col>16</xdr:col>
      <xdr:colOff>138545</xdr:colOff>
      <xdr:row>60</xdr:row>
      <xdr:rowOff>58882</xdr:rowOff>
    </xdr:to>
    <xdr:graphicFrame macro="">
      <xdr:nvGraphicFramePr>
        <xdr:cNvPr id="21" name="Chart 1">
          <a:extLst>
            <a:ext uri="{FF2B5EF4-FFF2-40B4-BE49-F238E27FC236}">
              <a16:creationId xmlns:a16="http://schemas.microsoft.com/office/drawing/2014/main" id="{7B105668-DACB-493E-9078-31EFB9FC5C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7"/>
  <sheetViews>
    <sheetView showGridLines="0" tabSelected="1" topLeftCell="A7" zoomScale="75" zoomScaleNormal="75" workbookViewId="0">
      <selection activeCell="K21" sqref="K21"/>
    </sheetView>
  </sheetViews>
  <sheetFormatPr defaultColWidth="8.7109375" defaultRowHeight="12.75"/>
  <cols>
    <col min="1" max="1" width="50.7109375" customWidth="1"/>
    <col min="2" max="5" width="24.7109375" customWidth="1"/>
    <col min="6" max="6" width="18.7109375" customWidth="1"/>
    <col min="7" max="1027" width="14.42578125" customWidth="1"/>
  </cols>
  <sheetData>
    <row r="1" spans="1:7" ht="15.75" customHeight="1">
      <c r="A1" s="1" t="s">
        <v>97</v>
      </c>
      <c r="B1" s="75" t="s">
        <v>152</v>
      </c>
    </row>
    <row r="2" spans="1:7" ht="15.75" customHeight="1">
      <c r="A2" s="1" t="s">
        <v>98</v>
      </c>
      <c r="B2" s="76">
        <v>2020</v>
      </c>
    </row>
    <row r="3" spans="1:7" ht="15.75" customHeight="1">
      <c r="A3" s="1" t="s">
        <v>99</v>
      </c>
      <c r="B3" s="75" t="s">
        <v>192</v>
      </c>
    </row>
    <row r="4" spans="1:7" ht="15.75" customHeight="1">
      <c r="A4" s="28"/>
    </row>
    <row r="5" spans="1:7" ht="15.75" customHeight="1">
      <c r="A5" s="2" t="s">
        <v>17</v>
      </c>
    </row>
    <row r="6" spans="1:7" ht="15.75" customHeight="1">
      <c r="A6" s="2" t="str">
        <f>$B$2&amp;" Revenue Composition Performance"</f>
        <v>2020 Revenue Composition Performance</v>
      </c>
    </row>
    <row r="7" spans="1:7" ht="30" customHeight="1">
      <c r="A7" s="23" t="str">
        <f>$B$2&amp;" Aggregate Revenue Composition"</f>
        <v>2020 Aggregate Revenue Composition</v>
      </c>
      <c r="B7" s="23" t="str">
        <f>$B$2&amp;" Original Budget"</f>
        <v>2020 Original Budget</v>
      </c>
      <c r="C7" s="23" t="str">
        <f>$B$2&amp;" Final Budget"</f>
        <v>2020 Final Budget</v>
      </c>
      <c r="D7" s="23" t="str">
        <f>$B$2&amp;" Actual Amount"</f>
        <v>2020 Actual Amount</v>
      </c>
      <c r="E7" s="23" t="s">
        <v>143</v>
      </c>
      <c r="F7" s="24" t="s">
        <v>132</v>
      </c>
    </row>
    <row r="8" spans="1:7" ht="18" customHeight="1">
      <c r="A8" s="1" t="s">
        <v>129</v>
      </c>
      <c r="B8" s="106">
        <f>+'5. Fiscal Summary'!C8</f>
        <v>13620271315</v>
      </c>
      <c r="C8" s="106">
        <f>+'5. Fiscal Summary'!E8</f>
        <v>13620271315</v>
      </c>
      <c r="D8" s="106">
        <f>+'5. Fiscal Summary'!F8</f>
        <v>13620271315</v>
      </c>
      <c r="E8" s="70">
        <f>+D8-C8</f>
        <v>0</v>
      </c>
      <c r="F8" s="25">
        <f t="shared" ref="F8:F14" si="0">IFERROR(D8/C8, "")</f>
        <v>1</v>
      </c>
      <c r="G8" s="11"/>
    </row>
    <row r="9" spans="1:7" ht="18" customHeight="1">
      <c r="A9" s="1" t="s">
        <v>90</v>
      </c>
      <c r="B9" s="106">
        <f>+'5. Fiscal Summary'!C9+'5. Fiscal Summary'!C10+'5. Fiscal Summary'!C11+'5. Fiscal Summary'!C12</f>
        <v>94217725809</v>
      </c>
      <c r="C9" s="106">
        <f>+'5. Fiscal Summary'!E9+'5. Fiscal Summary'!E10+'5. Fiscal Summary'!E11+'5. Fiscal Summary'!E12</f>
        <v>94217725809</v>
      </c>
      <c r="D9" s="106">
        <f>+'5. Fiscal Summary'!F9+'5. Fiscal Summary'!F10+'5. Fiscal Summary'!F11+'5. Fiscal Summary'!F12</f>
        <v>136138881921</v>
      </c>
      <c r="E9" s="70">
        <f t="shared" ref="E9:E13" si="1">+D9-C9</f>
        <v>41921156112</v>
      </c>
      <c r="F9" s="25">
        <f t="shared" si="0"/>
        <v>1.4449391635389648</v>
      </c>
      <c r="G9" s="11"/>
    </row>
    <row r="10" spans="1:7" ht="18" customHeight="1">
      <c r="A10" s="1" t="s">
        <v>18</v>
      </c>
      <c r="B10" s="106">
        <f>+'5. Fiscal Summary'!C13+'5. Fiscal Summary'!C14</f>
        <v>10000000000</v>
      </c>
      <c r="C10" s="106">
        <f>+'5. Fiscal Summary'!E13+'5. Fiscal Summary'!E14</f>
        <v>10000000000</v>
      </c>
      <c r="D10" s="106">
        <f>+'5. Fiscal Summary'!F13+'5. Fiscal Summary'!F14</f>
        <v>12496030320</v>
      </c>
      <c r="E10" s="70">
        <f t="shared" si="1"/>
        <v>2496030320</v>
      </c>
      <c r="F10" s="25">
        <f t="shared" si="0"/>
        <v>1.249603032</v>
      </c>
    </row>
    <row r="11" spans="1:7" ht="18" customHeight="1">
      <c r="A11" s="1" t="s">
        <v>95</v>
      </c>
      <c r="B11" s="106">
        <f>+'5. Fiscal Summary'!C15+'5. Fiscal Summary'!C16</f>
        <v>9880000000</v>
      </c>
      <c r="C11" s="106">
        <f>+'5. Fiscal Summary'!E15+'5. Fiscal Summary'!E16</f>
        <v>9880000000</v>
      </c>
      <c r="D11" s="106">
        <f>+'5. Fiscal Summary'!F15+'5. Fiscal Summary'!F16</f>
        <v>2850000000</v>
      </c>
      <c r="E11" s="70">
        <f t="shared" si="1"/>
        <v>-7030000000</v>
      </c>
      <c r="F11" s="25">
        <f t="shared" si="0"/>
        <v>0.28846153846153844</v>
      </c>
    </row>
    <row r="12" spans="1:7" ht="18" customHeight="1">
      <c r="A12" s="1" t="s">
        <v>93</v>
      </c>
      <c r="B12" s="106">
        <f>+'5. Fiscal Summary'!C19+'5. Fiscal Summary'!C20</f>
        <v>36273600000</v>
      </c>
      <c r="C12" s="106">
        <f>+'5. Fiscal Summary'!E19+'5. Fiscal Summary'!E20</f>
        <v>36273600000</v>
      </c>
      <c r="D12" s="106">
        <f>+'5. Fiscal Summary'!F19+'5. Fiscal Summary'!F20</f>
        <v>39757669836</v>
      </c>
      <c r="E12" s="70">
        <f t="shared" si="1"/>
        <v>3484069836</v>
      </c>
      <c r="F12" s="25">
        <f t="shared" si="0"/>
        <v>1.0960497396453619</v>
      </c>
    </row>
    <row r="13" spans="1:7" ht="18" customHeight="1">
      <c r="A13" s="1" t="s">
        <v>96</v>
      </c>
      <c r="B13" s="106">
        <f>+'5. Fiscal Summary'!C17+'5. Fiscal Summary'!C18</f>
        <v>32784246603</v>
      </c>
      <c r="C13" s="106">
        <f>+'5. Fiscal Summary'!E18+'5. Fiscal Summary'!E17</f>
        <v>32784246603</v>
      </c>
      <c r="D13" s="106">
        <f>+'5. Fiscal Summary'!F18+'5. Fiscal Summary'!F17</f>
        <v>0</v>
      </c>
      <c r="E13" s="70">
        <f t="shared" si="1"/>
        <v>-32784246603</v>
      </c>
      <c r="F13" s="25">
        <f t="shared" si="0"/>
        <v>0</v>
      </c>
    </row>
    <row r="14" spans="1:7" ht="18" customHeight="1">
      <c r="A14" s="2" t="s">
        <v>91</v>
      </c>
      <c r="B14" s="48">
        <f>SUM(B8:B13)</f>
        <v>196775843727</v>
      </c>
      <c r="C14" s="48">
        <f>SUM(C8:C13)</f>
        <v>196775843727</v>
      </c>
      <c r="D14" s="48">
        <f>SUM(D8:D13)</f>
        <v>204862853392</v>
      </c>
      <c r="E14" s="48">
        <f>SUM(E8:E13)</f>
        <v>8087009665</v>
      </c>
      <c r="F14" s="26">
        <f t="shared" si="0"/>
        <v>1.0410975733191095</v>
      </c>
    </row>
    <row r="15" spans="1:7" ht="18" customHeight="1">
      <c r="A15" s="2" t="str">
        <f>$B$2&amp;" Expenditure Performance by Economic Type"</f>
        <v>2020 Expenditure Performance by Economic Type</v>
      </c>
    </row>
    <row r="16" spans="1:7" ht="30" customHeight="1">
      <c r="A16" s="23" t="str">
        <f>$B$2&amp;" Aggregate Expenditure Composition"</f>
        <v>2020 Aggregate Expenditure Composition</v>
      </c>
      <c r="B16" s="23" t="str">
        <f>$B$2&amp;" Original Budget"</f>
        <v>2020 Original Budget</v>
      </c>
      <c r="C16" s="23" t="str">
        <f>$B$2&amp;" Final Budget"</f>
        <v>2020 Final Budget</v>
      </c>
      <c r="D16" s="23" t="str">
        <f>$B$2&amp;" Actual Amount"</f>
        <v>2020 Actual Amount</v>
      </c>
      <c r="E16" s="23" t="s">
        <v>143</v>
      </c>
      <c r="F16" s="24" t="s">
        <v>132</v>
      </c>
    </row>
    <row r="17" spans="1:6" ht="18" customHeight="1">
      <c r="A17" s="1" t="s">
        <v>103</v>
      </c>
      <c r="B17" s="106">
        <f>+'5. Fiscal Summary'!C24+'5. Fiscal Summary'!C25+'5. Fiscal Summary'!C26+'5. Fiscal Summary'!C27</f>
        <v>62333372176</v>
      </c>
      <c r="C17" s="106">
        <f>+'5. Fiscal Summary'!E24+'5. Fiscal Summary'!E25+'5. Fiscal Summary'!E26+'5. Fiscal Summary'!E27</f>
        <v>62333372176</v>
      </c>
      <c r="D17" s="106">
        <f>+'5. Fiscal Summary'!F24+'5. Fiscal Summary'!F25+'5. Fiscal Summary'!F26+'5. Fiscal Summary'!F27</f>
        <v>59179357005</v>
      </c>
      <c r="E17" s="70">
        <f>+C17-D17</f>
        <v>3154015171</v>
      </c>
      <c r="F17" s="25">
        <f>IFERROR(D17/C17, "")</f>
        <v>0.9494008576642613</v>
      </c>
    </row>
    <row r="18" spans="1:6" ht="18" customHeight="1">
      <c r="A18" s="1" t="s">
        <v>92</v>
      </c>
      <c r="B18" s="106">
        <f>+'5. Fiscal Summary'!C28+'5. Fiscal Summary'!C29+'5. Fiscal Summary'!C30+'5. Fiscal Summary'!C31</f>
        <v>86037953634</v>
      </c>
      <c r="C18" s="106">
        <f>+'5. Fiscal Summary'!E28+'5. Fiscal Summary'!E29+'5. Fiscal Summary'!E30+'5. Fiscal Summary'!E31</f>
        <v>86037953634</v>
      </c>
      <c r="D18" s="106">
        <f>+'5. Fiscal Summary'!F28+'5. Fiscal Summary'!F29+'5. Fiscal Summary'!F30+'5. Fiscal Summary'!F31</f>
        <v>85836571718</v>
      </c>
      <c r="E18" s="70">
        <f>+C18-D18</f>
        <v>201381916</v>
      </c>
      <c r="F18" s="25">
        <f>IFERROR(D18/C18, "")</f>
        <v>0.9976593827782485</v>
      </c>
    </row>
    <row r="19" spans="1:6" ht="18" customHeight="1">
      <c r="A19" s="1" t="s">
        <v>94</v>
      </c>
      <c r="B19" s="106">
        <f>+'5. Fiscal Summary'!C32</f>
        <v>34784246602</v>
      </c>
      <c r="C19" s="106">
        <f>+'5. Fiscal Summary'!E32</f>
        <v>34784246602</v>
      </c>
      <c r="D19" s="106">
        <f>+'5. Fiscal Summary'!F32</f>
        <v>38095730059</v>
      </c>
      <c r="E19" s="70">
        <f>+C19-D19</f>
        <v>-3311483457</v>
      </c>
      <c r="F19" s="25">
        <f>IFERROR(D19/C19, "")</f>
        <v>1.095200666407695</v>
      </c>
    </row>
    <row r="20" spans="1:6" ht="18" customHeight="1">
      <c r="A20" s="2" t="s">
        <v>12</v>
      </c>
      <c r="B20" s="48">
        <f>SUM(B17:B19)</f>
        <v>183155572412</v>
      </c>
      <c r="C20" s="48">
        <f>SUM(C17:C19)</f>
        <v>183155572412</v>
      </c>
      <c r="D20" s="48">
        <f>SUM(D17:D19)</f>
        <v>183111658782</v>
      </c>
      <c r="E20" s="48">
        <f>SUM(E17:E19)</f>
        <v>43913630</v>
      </c>
      <c r="F20" s="26">
        <f>IFERROR(D20/C20, "")</f>
        <v>0.99976023863526675</v>
      </c>
    </row>
    <row r="21" spans="1:6" ht="31.5" customHeight="1">
      <c r="A21" s="111" t="s">
        <v>144</v>
      </c>
      <c r="B21" s="111"/>
      <c r="C21" s="111"/>
      <c r="D21" s="111"/>
      <c r="E21" s="111"/>
      <c r="F21" s="111"/>
    </row>
    <row r="22" spans="1:6" ht="18" customHeight="1">
      <c r="A22" s="100"/>
      <c r="B22" s="100"/>
      <c r="C22" s="100"/>
      <c r="D22" s="100"/>
      <c r="E22" s="100"/>
      <c r="F22" s="100"/>
    </row>
    <row r="23" spans="1:6" ht="18" customHeight="1">
      <c r="A23" s="100"/>
      <c r="B23" s="100"/>
      <c r="C23" s="100"/>
      <c r="D23" s="100"/>
      <c r="E23" s="100"/>
      <c r="F23" s="100"/>
    </row>
    <row r="24" spans="1:6" ht="18" customHeight="1">
      <c r="A24" s="100"/>
      <c r="B24" s="100"/>
      <c r="C24" s="100"/>
      <c r="D24" s="100"/>
      <c r="E24" s="100"/>
      <c r="F24" s="100"/>
    </row>
    <row r="25" spans="1:6" ht="18" customHeight="1"/>
    <row r="26" spans="1:6" ht="15.75" customHeight="1">
      <c r="A26" s="16" t="s">
        <v>0</v>
      </c>
    </row>
    <row r="27" spans="1:6" ht="15.75" customHeight="1">
      <c r="A27" s="1" t="s">
        <v>1</v>
      </c>
    </row>
    <row r="28" spans="1:6" ht="15.75" customHeight="1">
      <c r="A28" s="18" t="s">
        <v>88</v>
      </c>
    </row>
    <row r="29" spans="1:6" ht="15.75" customHeight="1">
      <c r="A29" s="19" t="s">
        <v>89</v>
      </c>
    </row>
    <row r="30" spans="1:6" ht="15.75" customHeight="1">
      <c r="A30" s="20" t="s">
        <v>2</v>
      </c>
    </row>
    <row r="31" spans="1:6" ht="15.75" customHeight="1">
      <c r="A31" s="4" t="s">
        <v>3</v>
      </c>
    </row>
    <row r="32" spans="1:6" ht="15.75" customHeight="1"/>
    <row r="33" spans="1:2" ht="15.75" customHeight="1"/>
    <row r="34" spans="1:2" ht="15.75" customHeight="1"/>
    <row r="35" spans="1:2" ht="15.75" customHeight="1"/>
    <row r="36" spans="1:2" ht="15.75" customHeight="1"/>
    <row r="37" spans="1:2" ht="15.75" customHeight="1"/>
    <row r="38" spans="1:2" ht="15.75" customHeight="1"/>
    <row r="39" spans="1:2" ht="15.75" customHeight="1"/>
    <row r="40" spans="1:2" ht="15.75" customHeight="1"/>
    <row r="41" spans="1:2" ht="15.75" hidden="1" customHeight="1">
      <c r="A41" t="s">
        <v>147</v>
      </c>
      <c r="B41">
        <v>2018</v>
      </c>
    </row>
    <row r="42" spans="1:2" ht="15.75" hidden="1" customHeight="1">
      <c r="A42" t="s">
        <v>148</v>
      </c>
      <c r="B42">
        <v>2019</v>
      </c>
    </row>
    <row r="43" spans="1:2" ht="15.75" hidden="1" customHeight="1">
      <c r="A43" t="s">
        <v>149</v>
      </c>
      <c r="B43">
        <v>2020</v>
      </c>
    </row>
    <row r="44" spans="1:2" ht="15.75" hidden="1" customHeight="1">
      <c r="A44" t="s">
        <v>150</v>
      </c>
      <c r="B44">
        <v>2021</v>
      </c>
    </row>
    <row r="45" spans="1:2" ht="15.75" hidden="1" customHeight="1">
      <c r="A45" t="s">
        <v>151</v>
      </c>
      <c r="B45">
        <v>2022</v>
      </c>
    </row>
    <row r="46" spans="1:2" ht="15.75" hidden="1" customHeight="1">
      <c r="A46" t="s">
        <v>152</v>
      </c>
      <c r="B46">
        <v>2023</v>
      </c>
    </row>
    <row r="47" spans="1:2" ht="15.75" hidden="1" customHeight="1">
      <c r="A47" t="s">
        <v>153</v>
      </c>
      <c r="B47">
        <v>2024</v>
      </c>
    </row>
    <row r="48" spans="1:2" ht="15.75" hidden="1" customHeight="1">
      <c r="A48" t="s">
        <v>154</v>
      </c>
      <c r="B48">
        <v>2025</v>
      </c>
    </row>
    <row r="49" spans="1:2" ht="15.75" hidden="1" customHeight="1">
      <c r="A49" t="s">
        <v>155</v>
      </c>
      <c r="B49">
        <v>2026</v>
      </c>
    </row>
    <row r="50" spans="1:2" ht="15.75" hidden="1" customHeight="1">
      <c r="A50" t="s">
        <v>156</v>
      </c>
      <c r="B50">
        <v>2027</v>
      </c>
    </row>
    <row r="51" spans="1:2" ht="15.75" hidden="1" customHeight="1">
      <c r="A51" t="s">
        <v>157</v>
      </c>
      <c r="B51">
        <v>2028</v>
      </c>
    </row>
    <row r="52" spans="1:2" ht="15.75" hidden="1" customHeight="1">
      <c r="A52" t="s">
        <v>158</v>
      </c>
      <c r="B52">
        <v>2029</v>
      </c>
    </row>
    <row r="53" spans="1:2" ht="15.75" hidden="1" customHeight="1">
      <c r="A53" t="s">
        <v>159</v>
      </c>
      <c r="B53">
        <v>2030</v>
      </c>
    </row>
    <row r="54" spans="1:2" ht="15.75" hidden="1" customHeight="1">
      <c r="A54" t="s">
        <v>160</v>
      </c>
      <c r="B54">
        <v>2031</v>
      </c>
    </row>
    <row r="55" spans="1:2" ht="15.75" hidden="1" customHeight="1">
      <c r="A55" t="s">
        <v>161</v>
      </c>
      <c r="B55">
        <v>2032</v>
      </c>
    </row>
    <row r="56" spans="1:2" ht="15.75" hidden="1" customHeight="1">
      <c r="A56" t="s">
        <v>162</v>
      </c>
      <c r="B56">
        <v>2033</v>
      </c>
    </row>
    <row r="57" spans="1:2" ht="15.75" hidden="1" customHeight="1">
      <c r="A57" t="s">
        <v>163</v>
      </c>
      <c r="B57">
        <v>2034</v>
      </c>
    </row>
    <row r="58" spans="1:2" ht="15.75" hidden="1" customHeight="1">
      <c r="A58" t="s">
        <v>164</v>
      </c>
      <c r="B58">
        <v>2035</v>
      </c>
    </row>
    <row r="59" spans="1:2" ht="15.75" hidden="1" customHeight="1">
      <c r="A59" t="s">
        <v>165</v>
      </c>
      <c r="B59">
        <v>2036</v>
      </c>
    </row>
    <row r="60" spans="1:2" ht="15.75" hidden="1" customHeight="1">
      <c r="A60" t="s">
        <v>166</v>
      </c>
      <c r="B60">
        <v>2037</v>
      </c>
    </row>
    <row r="61" spans="1:2" ht="15.75" hidden="1" customHeight="1">
      <c r="A61" t="s">
        <v>167</v>
      </c>
      <c r="B61">
        <v>2038</v>
      </c>
    </row>
    <row r="62" spans="1:2" ht="15.75" hidden="1" customHeight="1">
      <c r="A62" t="s">
        <v>168</v>
      </c>
      <c r="B62">
        <v>2039</v>
      </c>
    </row>
    <row r="63" spans="1:2" ht="15.75" hidden="1" customHeight="1">
      <c r="A63" t="s">
        <v>169</v>
      </c>
      <c r="B63">
        <v>2040</v>
      </c>
    </row>
    <row r="64" spans="1:2" ht="15.75" hidden="1" customHeight="1">
      <c r="A64" t="s">
        <v>170</v>
      </c>
    </row>
    <row r="65" spans="1:1" ht="15.75" hidden="1" customHeight="1">
      <c r="A65" t="s">
        <v>171</v>
      </c>
    </row>
    <row r="66" spans="1:1" ht="15.75" hidden="1" customHeight="1">
      <c r="A66" t="s">
        <v>172</v>
      </c>
    </row>
    <row r="67" spans="1:1" ht="15.75" hidden="1" customHeight="1">
      <c r="A67" t="s">
        <v>173</v>
      </c>
    </row>
    <row r="68" spans="1:1" ht="15.75" hidden="1" customHeight="1">
      <c r="A68" t="s">
        <v>174</v>
      </c>
    </row>
    <row r="69" spans="1:1" ht="15.75" hidden="1" customHeight="1">
      <c r="A69" t="s">
        <v>175</v>
      </c>
    </row>
    <row r="70" spans="1:1" ht="15.75" hidden="1" customHeight="1">
      <c r="A70" t="s">
        <v>176</v>
      </c>
    </row>
    <row r="71" spans="1:1" ht="15.75" hidden="1" customHeight="1">
      <c r="A71" t="s">
        <v>177</v>
      </c>
    </row>
    <row r="72" spans="1:1" ht="15.75" hidden="1" customHeight="1">
      <c r="A72" t="s">
        <v>178</v>
      </c>
    </row>
    <row r="73" spans="1:1" ht="15.75" hidden="1" customHeight="1">
      <c r="A73" t="s">
        <v>179</v>
      </c>
    </row>
    <row r="74" spans="1:1" ht="15.75" hidden="1" customHeight="1">
      <c r="A74" t="s">
        <v>180</v>
      </c>
    </row>
    <row r="75" spans="1:1" ht="15.75" hidden="1" customHeight="1">
      <c r="A75" t="s">
        <v>181</v>
      </c>
    </row>
    <row r="76" spans="1:1" ht="15.75" hidden="1" customHeight="1">
      <c r="A76" t="s">
        <v>182</v>
      </c>
    </row>
    <row r="77" spans="1:1" ht="15.75" hidden="1" customHeight="1">
      <c r="A77" t="s">
        <v>126</v>
      </c>
    </row>
    <row r="78" spans="1:1" ht="15.75" customHeight="1"/>
    <row r="79" spans="1:1" ht="15.75" customHeight="1"/>
    <row r="80" spans="1:1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sheetProtection sheet="1" objects="1" scenarios="1" formatColumns="0" formatRows="0"/>
  <mergeCells count="1">
    <mergeCell ref="A21:F21"/>
  </mergeCells>
  <dataValidations count="2">
    <dataValidation type="list" allowBlank="1" showInputMessage="1" showErrorMessage="1" sqref="B1" xr:uid="{6F858773-59CE-4413-B549-A03A18B6812B}">
      <formula1>$A$41:$A$77</formula1>
    </dataValidation>
    <dataValidation type="list" allowBlank="1" showInputMessage="1" showErrorMessage="1" sqref="B2" xr:uid="{4582446B-25D6-46E0-8AB4-4F787D50CFB0}">
      <formula1>$B$41:$B$63</formula1>
    </dataValidation>
  </dataValidations>
  <pageMargins left="0.7" right="0.7" top="0.75" bottom="0.75" header="0.51180555555555496" footer="0.51180555555555496"/>
  <pageSetup scale="70" firstPageNumber="0" orientation="landscape" r:id="rId1"/>
  <ignoredErrors>
    <ignoredError sqref="B8:D13 B17:D19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89577-DED2-45F0-9594-59E9845B633D}">
  <dimension ref="B1:R1"/>
  <sheetViews>
    <sheetView zoomScale="110" zoomScaleNormal="110" workbookViewId="0">
      <selection activeCell="P8" sqref="P8"/>
    </sheetView>
  </sheetViews>
  <sheetFormatPr defaultRowHeight="12.75"/>
  <sheetData>
    <row r="1" spans="2:18">
      <c r="B1" s="109" t="s">
        <v>190</v>
      </c>
      <c r="R1" s="109" t="s">
        <v>191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4"/>
  <sheetViews>
    <sheetView showGridLines="0" topLeftCell="A52" workbookViewId="0">
      <selection activeCell="A5" sqref="A5:F52"/>
    </sheetView>
  </sheetViews>
  <sheetFormatPr defaultColWidth="8.7109375" defaultRowHeight="12.75"/>
  <cols>
    <col min="1" max="1" width="50.7109375" customWidth="1"/>
    <col min="2" max="5" width="24.7109375" style="49" customWidth="1"/>
    <col min="6" max="6" width="18.7109375" style="54" customWidth="1"/>
    <col min="7" max="1027" width="14.42578125" customWidth="1"/>
  </cols>
  <sheetData>
    <row r="1" spans="1:6" ht="15.75" customHeight="1">
      <c r="A1" s="3" t="str">
        <f>'1. Budget Outturns'!A1</f>
        <v>State</v>
      </c>
      <c r="B1" s="78" t="str">
        <f>+'1. Budget Outturns'!B1</f>
        <v>Bayelsa</v>
      </c>
      <c r="C1" s="54"/>
      <c r="D1" s="54"/>
      <c r="E1" s="54"/>
    </row>
    <row r="2" spans="1:6" ht="15.75" customHeight="1">
      <c r="A2" s="3" t="str">
        <f>'1. Budget Outturns'!A2</f>
        <v>Year</v>
      </c>
      <c r="B2" s="79">
        <v>2020</v>
      </c>
      <c r="C2" s="54"/>
      <c r="D2" s="54"/>
      <c r="E2" s="54"/>
    </row>
    <row r="3" spans="1:6" ht="15.75" customHeight="1">
      <c r="A3" s="3" t="str">
        <f>'1. Budget Outturns'!A3</f>
        <v>Budget Title</v>
      </c>
      <c r="B3" s="78" t="str">
        <f>+'1. Budget Outturns'!B3</f>
        <v>Budget of Consolidation for Prosperity</v>
      </c>
      <c r="C3" s="54"/>
      <c r="D3" s="54"/>
      <c r="E3" s="54"/>
    </row>
    <row r="4" spans="1:6" ht="15.75" customHeight="1">
      <c r="B4"/>
      <c r="C4"/>
      <c r="D4"/>
      <c r="E4"/>
      <c r="F4"/>
    </row>
    <row r="5" spans="1:6" ht="15.75" customHeight="1">
      <c r="A5" s="2" t="s">
        <v>120</v>
      </c>
    </row>
    <row r="6" spans="1:6" ht="15.75" customHeight="1">
      <c r="A6" s="2" t="s">
        <v>121</v>
      </c>
    </row>
    <row r="7" spans="1:6" ht="30" customHeight="1">
      <c r="A7" s="34" t="s">
        <v>100</v>
      </c>
      <c r="B7" s="50" t="str">
        <f>$B$2&amp;" Original Budget"</f>
        <v>2020 Original Budget</v>
      </c>
      <c r="C7" s="50" t="str">
        <f>$B$2&amp;" Final Budget"</f>
        <v>2020 Final Budget</v>
      </c>
      <c r="D7" s="50" t="str">
        <f>$B$2&amp;" Actual Amount"</f>
        <v>2020 Actual Amount</v>
      </c>
      <c r="E7" s="50" t="s">
        <v>143</v>
      </c>
      <c r="F7" s="55" t="s">
        <v>132</v>
      </c>
    </row>
    <row r="8" spans="1:6" ht="18" customHeight="1">
      <c r="A8" s="30" t="s">
        <v>19</v>
      </c>
      <c r="B8" s="51">
        <f>+B9+B14</f>
        <v>9781331190</v>
      </c>
      <c r="C8" s="51">
        <f>+C9+C14</f>
        <v>9781331190</v>
      </c>
      <c r="D8" s="51">
        <f>+D9+D14</f>
        <v>10364773134</v>
      </c>
      <c r="E8" s="53">
        <f>+D8-C8</f>
        <v>583441944</v>
      </c>
      <c r="F8" s="25">
        <f t="shared" ref="F8:F34" si="0">IFERROR(D8/C8,"")</f>
        <v>1.0596485215219464</v>
      </c>
    </row>
    <row r="9" spans="1:6" ht="18" customHeight="1">
      <c r="A9" s="31" t="s">
        <v>104</v>
      </c>
      <c r="B9" s="51">
        <f>SUM(B10:B13)</f>
        <v>9781331190</v>
      </c>
      <c r="C9" s="51">
        <f>SUM(C10:C13)</f>
        <v>9781331190</v>
      </c>
      <c r="D9" s="51">
        <f>SUM(D10:D13)</f>
        <v>10364773134</v>
      </c>
      <c r="E9" s="53">
        <f t="shared" ref="E9:E33" si="1">+D9-C9</f>
        <v>583441944</v>
      </c>
      <c r="F9" s="25">
        <f t="shared" si="0"/>
        <v>1.0596485215219464</v>
      </c>
    </row>
    <row r="10" spans="1:6" ht="18" customHeight="1">
      <c r="A10" s="32" t="s">
        <v>20</v>
      </c>
      <c r="B10" s="77">
        <v>9781331190</v>
      </c>
      <c r="C10" s="77">
        <v>9781331190</v>
      </c>
      <c r="D10" s="81">
        <v>10364773134</v>
      </c>
      <c r="E10" s="53">
        <f t="shared" si="1"/>
        <v>583441944</v>
      </c>
      <c r="F10" s="25">
        <f t="shared" si="0"/>
        <v>1.0596485215219464</v>
      </c>
    </row>
    <row r="11" spans="1:6" ht="18" customHeight="1">
      <c r="A11" s="32" t="s">
        <v>21</v>
      </c>
      <c r="B11" s="77"/>
      <c r="C11" s="77"/>
      <c r="D11" s="81"/>
      <c r="E11" s="53">
        <f t="shared" si="1"/>
        <v>0</v>
      </c>
      <c r="F11" s="25" t="str">
        <f t="shared" si="0"/>
        <v/>
      </c>
    </row>
    <row r="12" spans="1:6" ht="18" customHeight="1">
      <c r="A12" s="32" t="s">
        <v>22</v>
      </c>
      <c r="B12" s="77"/>
      <c r="C12" s="77"/>
      <c r="D12" s="81"/>
      <c r="E12" s="53">
        <f>+D12-C12</f>
        <v>0</v>
      </c>
      <c r="F12" s="25" t="str">
        <f>IFERROR(D12/C12,"")</f>
        <v/>
      </c>
    </row>
    <row r="13" spans="1:6" ht="18" customHeight="1">
      <c r="A13" s="32" t="s">
        <v>23</v>
      </c>
      <c r="B13" s="77"/>
      <c r="C13" s="77"/>
      <c r="D13" s="81"/>
      <c r="E13" s="53">
        <f>+D13-C13</f>
        <v>0</v>
      </c>
      <c r="F13" s="25" t="str">
        <f>IFERROR(D13/C13,"")</f>
        <v/>
      </c>
    </row>
    <row r="14" spans="1:6" ht="18" customHeight="1">
      <c r="A14" s="31" t="s">
        <v>105</v>
      </c>
      <c r="B14" s="51">
        <f>SUM(B15:B20)</f>
        <v>0</v>
      </c>
      <c r="C14" s="51">
        <f>SUM(C15:C20)</f>
        <v>0</v>
      </c>
      <c r="D14" s="51">
        <f>SUM(D15:D20)</f>
        <v>0</v>
      </c>
      <c r="E14" s="53">
        <f t="shared" si="1"/>
        <v>0</v>
      </c>
      <c r="F14" s="25" t="str">
        <f t="shared" si="0"/>
        <v/>
      </c>
    </row>
    <row r="15" spans="1:6" ht="18" customHeight="1">
      <c r="A15" s="32" t="s">
        <v>24</v>
      </c>
      <c r="B15" s="77"/>
      <c r="C15" s="77"/>
      <c r="D15" s="81"/>
      <c r="E15" s="53">
        <f t="shared" si="1"/>
        <v>0</v>
      </c>
      <c r="F15" s="25" t="str">
        <f t="shared" si="0"/>
        <v/>
      </c>
    </row>
    <row r="16" spans="1:6" ht="18" customHeight="1">
      <c r="A16" s="32" t="s">
        <v>25</v>
      </c>
      <c r="B16" s="77"/>
      <c r="C16" s="77"/>
      <c r="D16" s="81"/>
      <c r="E16" s="53">
        <f t="shared" si="1"/>
        <v>0</v>
      </c>
      <c r="F16" s="25" t="str">
        <f t="shared" si="0"/>
        <v/>
      </c>
    </row>
    <row r="17" spans="1:6" ht="18" customHeight="1">
      <c r="A17" s="32" t="s">
        <v>26</v>
      </c>
      <c r="B17" s="77"/>
      <c r="C17" s="77"/>
      <c r="D17" s="81"/>
      <c r="E17" s="53">
        <f t="shared" si="1"/>
        <v>0</v>
      </c>
      <c r="F17" s="25" t="str">
        <f t="shared" si="0"/>
        <v/>
      </c>
    </row>
    <row r="18" spans="1:6" ht="18" customHeight="1">
      <c r="A18" s="32" t="s">
        <v>27</v>
      </c>
      <c r="B18" s="77"/>
      <c r="C18" s="77"/>
      <c r="D18" s="81"/>
      <c r="E18" s="53">
        <f t="shared" si="1"/>
        <v>0</v>
      </c>
      <c r="F18" s="25" t="str">
        <f t="shared" si="0"/>
        <v/>
      </c>
    </row>
    <row r="19" spans="1:6" ht="18" customHeight="1">
      <c r="A19" s="32" t="s">
        <v>28</v>
      </c>
      <c r="B19" s="77"/>
      <c r="C19" s="77"/>
      <c r="D19" s="81"/>
      <c r="E19" s="53">
        <f t="shared" si="1"/>
        <v>0</v>
      </c>
      <c r="F19" s="25" t="str">
        <f t="shared" si="0"/>
        <v/>
      </c>
    </row>
    <row r="20" spans="1:6" ht="18" customHeight="1">
      <c r="A20" s="32" t="s">
        <v>29</v>
      </c>
      <c r="B20" s="77">
        <v>0</v>
      </c>
      <c r="C20" s="77">
        <v>0</v>
      </c>
      <c r="D20" s="81">
        <v>0</v>
      </c>
      <c r="E20" s="53">
        <f t="shared" si="1"/>
        <v>0</v>
      </c>
      <c r="F20" s="25" t="str">
        <f t="shared" si="0"/>
        <v/>
      </c>
    </row>
    <row r="21" spans="1:6" ht="18" customHeight="1">
      <c r="A21" s="30" t="s">
        <v>106</v>
      </c>
      <c r="B21" s="51">
        <f>SUM(B22:B33)</f>
        <v>218668810</v>
      </c>
      <c r="C21" s="51">
        <f>SUM(C22:C33)</f>
        <v>218668810</v>
      </c>
      <c r="D21" s="51">
        <f>SUM(D22:D33)</f>
        <v>2131257186</v>
      </c>
      <c r="E21" s="53">
        <f t="shared" si="1"/>
        <v>1912588376</v>
      </c>
      <c r="F21" s="25">
        <f t="shared" si="0"/>
        <v>9.7465074511540983</v>
      </c>
    </row>
    <row r="22" spans="1:6" ht="18" customHeight="1">
      <c r="A22" s="31" t="s">
        <v>30</v>
      </c>
      <c r="B22" s="77">
        <v>93310129</v>
      </c>
      <c r="C22" s="77">
        <v>93310129</v>
      </c>
      <c r="D22" s="81">
        <v>4810000</v>
      </c>
      <c r="E22" s="53">
        <f t="shared" si="1"/>
        <v>-88500129</v>
      </c>
      <c r="F22" s="25">
        <f t="shared" si="0"/>
        <v>5.1548530170824218E-2</v>
      </c>
    </row>
    <row r="23" spans="1:6" ht="18" customHeight="1">
      <c r="A23" s="31" t="s">
        <v>31</v>
      </c>
      <c r="B23" s="77">
        <v>75041168</v>
      </c>
      <c r="C23" s="77">
        <v>75041168</v>
      </c>
      <c r="D23" s="81">
        <v>1391849810</v>
      </c>
      <c r="E23" s="53">
        <f t="shared" si="1"/>
        <v>1316808642</v>
      </c>
      <c r="F23" s="25">
        <f t="shared" si="0"/>
        <v>18.547816446567037</v>
      </c>
    </row>
    <row r="24" spans="1:6" ht="18" customHeight="1">
      <c r="A24" s="31" t="s">
        <v>32</v>
      </c>
      <c r="B24" s="77">
        <v>50317513</v>
      </c>
      <c r="C24" s="77">
        <v>50317513</v>
      </c>
      <c r="D24" s="81">
        <v>3978063</v>
      </c>
      <c r="E24" s="53">
        <f t="shared" si="1"/>
        <v>-46339450</v>
      </c>
      <c r="F24" s="25">
        <f t="shared" si="0"/>
        <v>7.9059213439265169E-2</v>
      </c>
    </row>
    <row r="25" spans="1:6" ht="18" customHeight="1">
      <c r="A25" s="31" t="s">
        <v>33</v>
      </c>
      <c r="B25" s="77">
        <v>0</v>
      </c>
      <c r="C25" s="77">
        <v>0</v>
      </c>
      <c r="D25" s="81">
        <v>571994409</v>
      </c>
      <c r="E25" s="53">
        <f t="shared" si="1"/>
        <v>571994409</v>
      </c>
      <c r="F25" s="25" t="str">
        <f t="shared" si="0"/>
        <v/>
      </c>
    </row>
    <row r="26" spans="1:6" ht="18" customHeight="1">
      <c r="A26" s="31" t="s">
        <v>34</v>
      </c>
      <c r="B26" s="77">
        <v>0</v>
      </c>
      <c r="C26" s="77">
        <v>0</v>
      </c>
      <c r="D26" s="81">
        <v>0</v>
      </c>
      <c r="E26" s="53">
        <f t="shared" si="1"/>
        <v>0</v>
      </c>
      <c r="F26" s="25" t="str">
        <f t="shared" si="0"/>
        <v/>
      </c>
    </row>
    <row r="27" spans="1:6" ht="18" customHeight="1">
      <c r="A27" s="31" t="s">
        <v>35</v>
      </c>
      <c r="B27" s="77">
        <v>0</v>
      </c>
      <c r="C27" s="77">
        <v>0</v>
      </c>
      <c r="D27" s="81">
        <v>17104700</v>
      </c>
      <c r="E27" s="53">
        <f t="shared" si="1"/>
        <v>17104700</v>
      </c>
      <c r="F27" s="25" t="str">
        <f t="shared" si="0"/>
        <v/>
      </c>
    </row>
    <row r="28" spans="1:6" ht="18" customHeight="1">
      <c r="A28" s="31" t="s">
        <v>36</v>
      </c>
      <c r="B28" s="77">
        <v>0</v>
      </c>
      <c r="C28" s="77">
        <v>0</v>
      </c>
      <c r="D28" s="81">
        <v>0</v>
      </c>
      <c r="E28" s="53">
        <f t="shared" si="1"/>
        <v>0</v>
      </c>
      <c r="F28" s="25" t="str">
        <f t="shared" si="0"/>
        <v/>
      </c>
    </row>
    <row r="29" spans="1:6" ht="18" customHeight="1">
      <c r="A29" s="31" t="s">
        <v>37</v>
      </c>
      <c r="B29" s="77">
        <v>0</v>
      </c>
      <c r="C29" s="77">
        <v>0</v>
      </c>
      <c r="D29" s="81">
        <v>0</v>
      </c>
      <c r="E29" s="53">
        <f t="shared" si="1"/>
        <v>0</v>
      </c>
      <c r="F29" s="25" t="str">
        <f t="shared" si="0"/>
        <v/>
      </c>
    </row>
    <row r="30" spans="1:6" ht="18" customHeight="1">
      <c r="A30" s="31" t="s">
        <v>38</v>
      </c>
      <c r="B30" s="77">
        <v>0</v>
      </c>
      <c r="C30" s="77">
        <v>0</v>
      </c>
      <c r="D30" s="81">
        <v>61210590</v>
      </c>
      <c r="E30" s="53">
        <f t="shared" si="1"/>
        <v>61210590</v>
      </c>
      <c r="F30" s="25" t="str">
        <f t="shared" si="0"/>
        <v/>
      </c>
    </row>
    <row r="31" spans="1:6" ht="18" customHeight="1">
      <c r="A31" s="31" t="s">
        <v>39</v>
      </c>
      <c r="B31" s="77">
        <v>0</v>
      </c>
      <c r="C31" s="77">
        <v>0</v>
      </c>
      <c r="D31" s="81">
        <v>80309614</v>
      </c>
      <c r="E31" s="53">
        <f t="shared" si="1"/>
        <v>80309614</v>
      </c>
      <c r="F31" s="25" t="str">
        <f t="shared" si="0"/>
        <v/>
      </c>
    </row>
    <row r="32" spans="1:6" ht="18" customHeight="1">
      <c r="A32" s="31" t="s">
        <v>40</v>
      </c>
      <c r="B32" s="77">
        <v>0</v>
      </c>
      <c r="C32" s="77">
        <v>0</v>
      </c>
      <c r="D32" s="81">
        <v>0</v>
      </c>
      <c r="E32" s="53">
        <f t="shared" si="1"/>
        <v>0</v>
      </c>
      <c r="F32" s="25" t="str">
        <f t="shared" si="0"/>
        <v/>
      </c>
    </row>
    <row r="33" spans="1:7" ht="18" customHeight="1">
      <c r="A33" s="31" t="s">
        <v>41</v>
      </c>
      <c r="B33" s="77">
        <v>0</v>
      </c>
      <c r="C33" s="77">
        <v>0</v>
      </c>
      <c r="D33" s="81">
        <v>0</v>
      </c>
      <c r="E33" s="53">
        <f t="shared" si="1"/>
        <v>0</v>
      </c>
      <c r="F33" s="25" t="str">
        <f t="shared" si="0"/>
        <v/>
      </c>
    </row>
    <row r="34" spans="1:7" ht="18" customHeight="1">
      <c r="A34" s="33" t="s">
        <v>102</v>
      </c>
      <c r="B34" s="51">
        <f>+B21+B8</f>
        <v>10000000000</v>
      </c>
      <c r="C34" s="51">
        <f>+C21+C8</f>
        <v>10000000000</v>
      </c>
      <c r="D34" s="51">
        <f>+D21+D8</f>
        <v>12496030320</v>
      </c>
      <c r="E34" s="51">
        <f>+E21+E8</f>
        <v>2496030320</v>
      </c>
      <c r="F34" s="26">
        <f t="shared" si="0"/>
        <v>1.249603032</v>
      </c>
    </row>
    <row r="35" spans="1:7" ht="18" customHeight="1">
      <c r="A35" s="112" t="s">
        <v>145</v>
      </c>
      <c r="B35" s="112"/>
      <c r="C35" s="112"/>
      <c r="D35" s="112"/>
      <c r="E35" s="112"/>
      <c r="F35" s="112"/>
      <c r="G35" s="10"/>
    </row>
    <row r="36" spans="1:7" ht="18" customHeight="1">
      <c r="A36" s="103"/>
      <c r="B36" s="103"/>
      <c r="C36" s="103"/>
      <c r="D36" s="103"/>
      <c r="E36" s="103"/>
      <c r="F36" s="103"/>
      <c r="G36" s="10"/>
    </row>
    <row r="37" spans="1:7" ht="18" customHeight="1">
      <c r="A37" s="2" t="s">
        <v>120</v>
      </c>
      <c r="B37" s="103"/>
      <c r="C37" s="103"/>
      <c r="D37" s="103"/>
      <c r="E37" s="103"/>
      <c r="F37" s="103"/>
      <c r="G37" s="10"/>
    </row>
    <row r="38" spans="1:7" ht="15.75" customHeight="1">
      <c r="A38" s="2" t="s">
        <v>122</v>
      </c>
      <c r="B38" s="52"/>
      <c r="C38" s="52"/>
      <c r="D38" s="52"/>
      <c r="E38" s="52"/>
      <c r="F38" s="56"/>
      <c r="G38" s="29"/>
    </row>
    <row r="39" spans="1:7" ht="30" customHeight="1">
      <c r="A39" s="27" t="s">
        <v>107</v>
      </c>
      <c r="B39" s="50" t="str">
        <f>$B$2&amp;" Approved Budget"</f>
        <v>2020 Approved Budget</v>
      </c>
      <c r="C39" s="50" t="str">
        <f>$B$2&amp;" Approved Budget"</f>
        <v>2020 Approved Budget</v>
      </c>
      <c r="D39" s="50" t="str">
        <f>$B$2&amp;" Actual Amount"</f>
        <v>2020 Actual Amount</v>
      </c>
      <c r="E39" s="50" t="s">
        <v>143</v>
      </c>
      <c r="F39" s="55" t="s">
        <v>132</v>
      </c>
    </row>
    <row r="40" spans="1:7" ht="14.25">
      <c r="A40" s="107" t="s">
        <v>193</v>
      </c>
      <c r="B40" s="77">
        <v>9970000000</v>
      </c>
      <c r="C40" s="77">
        <v>9970000000</v>
      </c>
      <c r="D40" s="77">
        <v>10388646598</v>
      </c>
      <c r="E40" s="53">
        <f>+D40-C40</f>
        <v>418646598</v>
      </c>
      <c r="F40" s="25">
        <f t="shared" ref="F40:F51" si="2">IFERROR(D40/C40,"")</f>
        <v>1.0419906316950853</v>
      </c>
    </row>
    <row r="41" spans="1:7" ht="14.25">
      <c r="A41" s="107" t="s">
        <v>194</v>
      </c>
      <c r="B41" s="77">
        <v>200000000</v>
      </c>
      <c r="C41" s="77">
        <v>200000000</v>
      </c>
      <c r="D41" s="77">
        <v>141520201</v>
      </c>
      <c r="E41" s="53">
        <f t="shared" ref="E41:E50" si="3">+D41-C41</f>
        <v>-58479799</v>
      </c>
      <c r="F41" s="25">
        <f t="shared" si="2"/>
        <v>0.70760100500000001</v>
      </c>
    </row>
    <row r="42" spans="1:7" ht="14.25">
      <c r="A42" s="107" t="s">
        <v>195</v>
      </c>
      <c r="B42" s="77">
        <v>25497470</v>
      </c>
      <c r="C42" s="77">
        <v>25497470</v>
      </c>
      <c r="D42" s="81">
        <v>29577934</v>
      </c>
      <c r="E42" s="53">
        <f t="shared" si="3"/>
        <v>4080464</v>
      </c>
      <c r="F42" s="25">
        <f t="shared" si="2"/>
        <v>1.1600340739689075</v>
      </c>
    </row>
    <row r="43" spans="1:7" ht="14.25">
      <c r="A43" s="107" t="s">
        <v>196</v>
      </c>
      <c r="B43" s="77">
        <v>0</v>
      </c>
      <c r="C43" s="77">
        <v>0</v>
      </c>
      <c r="D43" s="77">
        <v>571994409</v>
      </c>
      <c r="E43" s="53">
        <f t="shared" si="3"/>
        <v>571994409</v>
      </c>
      <c r="F43" s="25" t="str">
        <f t="shared" si="2"/>
        <v/>
      </c>
    </row>
    <row r="44" spans="1:7" ht="14.25">
      <c r="A44" s="107" t="s">
        <v>197</v>
      </c>
      <c r="B44" s="77">
        <v>0</v>
      </c>
      <c r="C44" s="77">
        <v>0</v>
      </c>
      <c r="D44" s="81">
        <v>213873204</v>
      </c>
      <c r="E44" s="53">
        <f t="shared" si="3"/>
        <v>213873204</v>
      </c>
      <c r="F44" s="25" t="str">
        <f t="shared" si="2"/>
        <v/>
      </c>
    </row>
    <row r="45" spans="1:7" ht="14.25">
      <c r="A45" s="107" t="s">
        <v>198</v>
      </c>
      <c r="B45" s="77">
        <v>0</v>
      </c>
      <c r="C45" s="77">
        <v>0</v>
      </c>
      <c r="D45" s="77">
        <v>809861895</v>
      </c>
      <c r="E45" s="53">
        <f t="shared" si="3"/>
        <v>809861895</v>
      </c>
      <c r="F45" s="25" t="str">
        <f t="shared" si="2"/>
        <v/>
      </c>
    </row>
    <row r="46" spans="1:7" ht="14.25">
      <c r="A46" s="107" t="s">
        <v>199</v>
      </c>
      <c r="B46" s="77">
        <v>45000000</v>
      </c>
      <c r="C46" s="77">
        <v>45000000</v>
      </c>
      <c r="D46" s="81">
        <v>18764200</v>
      </c>
      <c r="E46" s="53">
        <f t="shared" si="3"/>
        <v>-26235800</v>
      </c>
      <c r="F46" s="25">
        <f t="shared" si="2"/>
        <v>0.4169822222222222</v>
      </c>
    </row>
    <row r="47" spans="1:7" ht="14.25">
      <c r="A47" s="107" t="s">
        <v>200</v>
      </c>
      <c r="B47" s="77">
        <v>4746000</v>
      </c>
      <c r="C47" s="77">
        <v>4746000</v>
      </c>
      <c r="D47" s="77">
        <v>107629839</v>
      </c>
      <c r="E47" s="53">
        <f t="shared" si="3"/>
        <v>102883839</v>
      </c>
      <c r="F47" s="25">
        <f t="shared" si="2"/>
        <v>22.678010745891278</v>
      </c>
    </row>
    <row r="48" spans="1:7" ht="14.25">
      <c r="A48" s="107" t="s">
        <v>201</v>
      </c>
      <c r="B48" s="77">
        <v>0</v>
      </c>
      <c r="C48" s="77">
        <v>0</v>
      </c>
      <c r="D48" s="81">
        <v>97286116</v>
      </c>
      <c r="E48" s="53">
        <f t="shared" si="3"/>
        <v>97286116</v>
      </c>
      <c r="F48" s="25" t="str">
        <f t="shared" si="2"/>
        <v/>
      </c>
    </row>
    <row r="49" spans="1:6" ht="14.25">
      <c r="A49" s="107" t="s">
        <v>202</v>
      </c>
      <c r="B49" s="77">
        <v>30000000</v>
      </c>
      <c r="C49" s="77">
        <v>30000000</v>
      </c>
      <c r="D49" s="77">
        <v>14486081</v>
      </c>
      <c r="E49" s="53">
        <f t="shared" si="3"/>
        <v>-15513919</v>
      </c>
      <c r="F49" s="25">
        <f t="shared" si="2"/>
        <v>0.48286936666666669</v>
      </c>
    </row>
    <row r="50" spans="1:6" ht="18" customHeight="1">
      <c r="A50" s="30" t="s">
        <v>101</v>
      </c>
      <c r="B50" s="53">
        <f>B34-SUM(B40:B49)</f>
        <v>-275243470</v>
      </c>
      <c r="C50" s="53">
        <f>C34-SUM(C40:C49)</f>
        <v>-275243470</v>
      </c>
      <c r="D50" s="53">
        <f>D34-SUM(D40:D49)</f>
        <v>102389843</v>
      </c>
      <c r="E50" s="53">
        <f t="shared" si="3"/>
        <v>377633313</v>
      </c>
      <c r="F50" s="25">
        <f t="shared" si="2"/>
        <v>-0.37199735565025394</v>
      </c>
    </row>
    <row r="51" spans="1:6" ht="18" customHeight="1">
      <c r="A51" s="33" t="s">
        <v>102</v>
      </c>
      <c r="B51" s="51">
        <f>SUM(B40:B50)</f>
        <v>10000000000</v>
      </c>
      <c r="C51" s="51">
        <f>SUM(C40:C50)</f>
        <v>10000000000</v>
      </c>
      <c r="D51" s="51">
        <f>SUM(D40:D50)</f>
        <v>12496030320</v>
      </c>
      <c r="E51" s="51">
        <f>SUM(E40:E50)</f>
        <v>2496030320</v>
      </c>
      <c r="F51" s="26">
        <f t="shared" si="2"/>
        <v>1.249603032</v>
      </c>
    </row>
    <row r="52" spans="1:6" ht="15.75" customHeight="1">
      <c r="A52" s="112" t="s">
        <v>145</v>
      </c>
      <c r="B52" s="112"/>
      <c r="C52" s="112"/>
      <c r="D52" s="112"/>
      <c r="E52" s="112"/>
      <c r="F52" s="112"/>
    </row>
    <row r="53" spans="1:6" ht="15.75" customHeight="1">
      <c r="A53" s="101"/>
    </row>
    <row r="54" spans="1:6" ht="15.75" customHeight="1">
      <c r="A54" s="101"/>
    </row>
    <row r="55" spans="1:6" ht="15.75" customHeight="1">
      <c r="A55" s="101"/>
    </row>
    <row r="56" spans="1:6" ht="15.75" customHeight="1"/>
    <row r="57" spans="1:6" ht="15.75" customHeight="1">
      <c r="A57" s="16" t="s">
        <v>0</v>
      </c>
    </row>
    <row r="58" spans="1:6" ht="15.75" customHeight="1">
      <c r="A58" s="1" t="s">
        <v>1</v>
      </c>
    </row>
    <row r="59" spans="1:6" ht="15.75" customHeight="1">
      <c r="A59" s="18" t="s">
        <v>88</v>
      </c>
    </row>
    <row r="60" spans="1:6" ht="15.75" customHeight="1">
      <c r="A60" s="19" t="s">
        <v>89</v>
      </c>
    </row>
    <row r="61" spans="1:6" ht="15.75" customHeight="1">
      <c r="A61" s="20" t="s">
        <v>2</v>
      </c>
    </row>
    <row r="62" spans="1:6" ht="15.75" customHeight="1">
      <c r="A62" s="4" t="s">
        <v>3</v>
      </c>
    </row>
    <row r="63" spans="1:6" ht="15.75" customHeight="1"/>
    <row r="64" spans="1:6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sheetProtection sheet="1" objects="1" scenarios="1" formatColumns="0" formatRows="0"/>
  <mergeCells count="2">
    <mergeCell ref="A52:F52"/>
    <mergeCell ref="A35:F35"/>
  </mergeCells>
  <pageMargins left="0.7" right="0.7" top="0.75" bottom="0.75" header="0.51180555555555496" footer="0.51180555555555496"/>
  <pageSetup scale="7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2EAD-647E-4268-B190-3BBF534F8DA0}">
  <dimension ref="A1:G979"/>
  <sheetViews>
    <sheetView showGridLines="0" workbookViewId="0">
      <selection activeCell="A5" sqref="A5:G20"/>
    </sheetView>
  </sheetViews>
  <sheetFormatPr defaultColWidth="8.7109375" defaultRowHeight="12.75"/>
  <cols>
    <col min="1" max="1" width="50.7109375" customWidth="1"/>
    <col min="2" max="2" width="24.7109375" customWidth="1"/>
    <col min="3" max="3" width="18.7109375" customWidth="1"/>
    <col min="4" max="4" width="24.7109375" customWidth="1"/>
    <col min="5" max="5" width="18.7109375" customWidth="1"/>
    <col min="6" max="6" width="24.7109375" customWidth="1"/>
    <col min="7" max="7" width="18.7109375" customWidth="1"/>
    <col min="8" max="1026" width="14.42578125" customWidth="1"/>
  </cols>
  <sheetData>
    <row r="1" spans="1:7" ht="15.75" customHeight="1">
      <c r="A1" s="3" t="str">
        <f>'1. Budget Outturns'!A1</f>
        <v>State</v>
      </c>
      <c r="B1" s="80" t="str">
        <f>+'1. Budget Outturns'!B1</f>
        <v>Bayelsa</v>
      </c>
    </row>
    <row r="2" spans="1:7" ht="15.75" customHeight="1">
      <c r="A2" s="3" t="str">
        <f>'1. Budget Outturns'!A2</f>
        <v>Year</v>
      </c>
      <c r="B2" s="80">
        <f>+'1. Budget Outturns'!B2</f>
        <v>2020</v>
      </c>
    </row>
    <row r="3" spans="1:7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</row>
    <row r="4" spans="1:7" ht="15.75" customHeight="1"/>
    <row r="5" spans="1:7" ht="15.75" customHeight="1">
      <c r="A5" s="74" t="s">
        <v>7</v>
      </c>
    </row>
    <row r="6" spans="1:7" ht="15.75" customHeight="1">
      <c r="A6" s="113" t="s">
        <v>128</v>
      </c>
      <c r="B6" s="113"/>
      <c r="C6" s="113"/>
    </row>
    <row r="7" spans="1:7" ht="33" customHeight="1">
      <c r="A7" s="35" t="s">
        <v>8</v>
      </c>
      <c r="B7" s="23" t="str">
        <f>$B$2&amp;" Final Budget"</f>
        <v>2020 Final Budget</v>
      </c>
      <c r="C7" s="23" t="s">
        <v>109</v>
      </c>
      <c r="D7" s="23" t="str">
        <f>$B$2&amp;" Actual Amount"</f>
        <v>2020 Actual Amount</v>
      </c>
      <c r="E7" s="24" t="s">
        <v>110</v>
      </c>
      <c r="F7" s="50" t="s">
        <v>143</v>
      </c>
      <c r="G7" s="55" t="s">
        <v>132</v>
      </c>
    </row>
    <row r="8" spans="1:7" ht="18" customHeight="1">
      <c r="A8" s="33" t="s">
        <v>108</v>
      </c>
      <c r="B8" s="30"/>
      <c r="C8" s="30"/>
      <c r="D8" s="30"/>
      <c r="E8" s="30"/>
      <c r="F8" s="30"/>
      <c r="G8" s="30"/>
    </row>
    <row r="9" spans="1:7" ht="15.75" customHeight="1">
      <c r="A9" s="30" t="s">
        <v>188</v>
      </c>
      <c r="B9" s="104">
        <f>+'5. Fiscal Summary'!E24+'5. Fiscal Summary'!E25</f>
        <v>52033372176</v>
      </c>
      <c r="C9" s="17">
        <f>IFERROR(B9/$B$18,"")</f>
        <v>0.28409385251437141</v>
      </c>
      <c r="D9" s="104">
        <f>+'5. Fiscal Summary'!F24+'5. Fiscal Summary'!F25</f>
        <v>49028196822</v>
      </c>
      <c r="E9" s="17">
        <f>IFERROR(D9/$D$18,"")</f>
        <v>0.26775027405747853</v>
      </c>
      <c r="F9" s="104">
        <f>+B9-D9</f>
        <v>3005175354</v>
      </c>
      <c r="G9" s="58">
        <f>IFERROR((D9/B9),"")</f>
        <v>0.94224523169793495</v>
      </c>
    </row>
    <row r="10" spans="1:7" ht="15.75" customHeight="1">
      <c r="A10" s="30" t="s">
        <v>185</v>
      </c>
      <c r="B10" s="104">
        <f>+'5. Fiscal Summary'!E26</f>
        <v>0</v>
      </c>
      <c r="C10" s="17">
        <f>IFERROR(B10/$B$18,"")</f>
        <v>0</v>
      </c>
      <c r="D10" s="104">
        <f>+'5. Fiscal Summary'!F26</f>
        <v>0</v>
      </c>
      <c r="E10" s="17">
        <f>IFERROR(D10/$D$18,"")</f>
        <v>0</v>
      </c>
      <c r="F10" s="104">
        <f>+B10-D10</f>
        <v>0</v>
      </c>
      <c r="G10" s="58" t="str">
        <f>IFERROR((D10/B10),"")</f>
        <v/>
      </c>
    </row>
    <row r="11" spans="1:7" ht="15.75" customHeight="1">
      <c r="A11" s="30" t="s">
        <v>61</v>
      </c>
      <c r="B11" s="104">
        <f>+'5. Fiscal Summary'!E27</f>
        <v>10300000000</v>
      </c>
      <c r="C11" s="17">
        <f t="shared" ref="C11:C18" si="0">IFERROR(B11/$B$18,"")</f>
        <v>5.6236345224761307E-2</v>
      </c>
      <c r="D11" s="104">
        <f>+'5. Fiscal Summary'!F27</f>
        <v>10151160183</v>
      </c>
      <c r="E11" s="17">
        <f t="shared" ref="E11:E18" si="1">IFERROR(D11/$D$18,"")</f>
        <v>5.5436995385887824E-2</v>
      </c>
      <c r="F11" s="104">
        <f t="shared" ref="F11:F18" si="2">+B11-D11</f>
        <v>148839817</v>
      </c>
      <c r="G11" s="58">
        <f t="shared" ref="G11:G18" si="3">IFERROR((D11/B11),"")</f>
        <v>0.98554953233009712</v>
      </c>
    </row>
    <row r="12" spans="1:7" ht="15.75" customHeight="1">
      <c r="A12" s="30" t="s">
        <v>59</v>
      </c>
      <c r="B12" s="104">
        <f>+'5. Fiscal Summary'!E28</f>
        <v>30071327222</v>
      </c>
      <c r="C12" s="17">
        <f t="shared" si="0"/>
        <v>0.1641846154391412</v>
      </c>
      <c r="D12" s="104">
        <f>+'5. Fiscal Summary'!F28</f>
        <v>52044470721</v>
      </c>
      <c r="E12" s="17">
        <f t="shared" si="1"/>
        <v>0.28422259438412123</v>
      </c>
      <c r="F12" s="104">
        <f t="shared" si="2"/>
        <v>-21973143499</v>
      </c>
      <c r="G12" s="58">
        <f t="shared" si="3"/>
        <v>1.7307008213100945</v>
      </c>
    </row>
    <row r="13" spans="1:7" ht="15.75" customHeight="1">
      <c r="A13" s="30" t="s">
        <v>135</v>
      </c>
      <c r="B13" s="104">
        <f>+'5. Fiscal Summary'!E29</f>
        <v>20966626412</v>
      </c>
      <c r="C13" s="17">
        <f t="shared" si="0"/>
        <v>0.11447441175765345</v>
      </c>
      <c r="D13" s="104">
        <f>+'5. Fiscal Summary'!F29</f>
        <v>18460605608</v>
      </c>
      <c r="E13" s="17">
        <f t="shared" si="1"/>
        <v>0.1008161125883192</v>
      </c>
      <c r="F13" s="104">
        <f t="shared" si="2"/>
        <v>2506020804</v>
      </c>
      <c r="G13" s="58">
        <f t="shared" si="3"/>
        <v>0.88047572581511213</v>
      </c>
    </row>
    <row r="14" spans="1:7" ht="15.75" customHeight="1">
      <c r="A14" s="30" t="s">
        <v>62</v>
      </c>
      <c r="B14" s="104">
        <f>+'5. Fiscal Summary'!E30</f>
        <v>35000000000</v>
      </c>
      <c r="C14" s="17">
        <f t="shared" si="0"/>
        <v>0.19109437697734424</v>
      </c>
      <c r="D14" s="104">
        <f>+'5. Fiscal Summary'!F30</f>
        <v>15331495389</v>
      </c>
      <c r="E14" s="17">
        <f t="shared" si="1"/>
        <v>8.3727576337739432E-2</v>
      </c>
      <c r="F14" s="104">
        <f t="shared" si="2"/>
        <v>19668504611</v>
      </c>
      <c r="G14" s="58">
        <f t="shared" si="3"/>
        <v>0.4380427254</v>
      </c>
    </row>
    <row r="15" spans="1:7" ht="15.75" customHeight="1">
      <c r="A15" s="30" t="s">
        <v>9</v>
      </c>
      <c r="B15" s="104">
        <f>+'5. Fiscal Summary'!E31</f>
        <v>0</v>
      </c>
      <c r="C15" s="17">
        <f t="shared" si="0"/>
        <v>0</v>
      </c>
      <c r="D15" s="104">
        <f>+'5. Fiscal Summary'!F31</f>
        <v>0</v>
      </c>
      <c r="E15" s="17">
        <f t="shared" si="1"/>
        <v>0</v>
      </c>
      <c r="F15" s="104">
        <f t="shared" si="2"/>
        <v>0</v>
      </c>
      <c r="G15" s="58" t="str">
        <f t="shared" si="3"/>
        <v/>
      </c>
    </row>
    <row r="16" spans="1:7" ht="15.75" customHeight="1">
      <c r="A16" s="33" t="s">
        <v>10</v>
      </c>
      <c r="B16" s="57">
        <f>SUM(B9:B15)</f>
        <v>148371325810</v>
      </c>
      <c r="C16" s="36">
        <f t="shared" si="0"/>
        <v>0.81008360191327156</v>
      </c>
      <c r="D16" s="57">
        <f>SUM(D9:D15)</f>
        <v>145015928723</v>
      </c>
      <c r="E16" s="36">
        <f t="shared" si="1"/>
        <v>0.79195355275354629</v>
      </c>
      <c r="F16" s="105">
        <f t="shared" si="2"/>
        <v>3355397087</v>
      </c>
      <c r="G16" s="59">
        <f t="shared" si="3"/>
        <v>0.97738513780420877</v>
      </c>
    </row>
    <row r="17" spans="1:7" ht="15.75" customHeight="1">
      <c r="A17" s="30" t="s">
        <v>11</v>
      </c>
      <c r="B17" s="104">
        <f>+'5. Fiscal Summary'!E32</f>
        <v>34784246602</v>
      </c>
      <c r="C17" s="17">
        <f t="shared" si="0"/>
        <v>0.18991639808672839</v>
      </c>
      <c r="D17" s="104">
        <f>+'5. Fiscal Summary'!F32</f>
        <v>38095730059</v>
      </c>
      <c r="E17" s="17">
        <f t="shared" si="1"/>
        <v>0.20804644724645374</v>
      </c>
      <c r="F17" s="104">
        <f t="shared" si="2"/>
        <v>-3311483457</v>
      </c>
      <c r="G17" s="58">
        <f t="shared" si="3"/>
        <v>1.095200666407695</v>
      </c>
    </row>
    <row r="18" spans="1:7" ht="15.75" customHeight="1">
      <c r="A18" s="33" t="s">
        <v>12</v>
      </c>
      <c r="B18" s="57">
        <f>SUM(B16:B17)</f>
        <v>183155572412</v>
      </c>
      <c r="C18" s="36">
        <f t="shared" si="0"/>
        <v>1</v>
      </c>
      <c r="D18" s="57">
        <f>SUM(D16:D17)</f>
        <v>183111658782</v>
      </c>
      <c r="E18" s="36">
        <f t="shared" si="1"/>
        <v>1</v>
      </c>
      <c r="F18" s="105">
        <f t="shared" si="2"/>
        <v>43913630</v>
      </c>
      <c r="G18" s="59">
        <f t="shared" si="3"/>
        <v>0.99976023863526675</v>
      </c>
    </row>
    <row r="19" spans="1:7" ht="14.25">
      <c r="A19" s="114" t="s">
        <v>146</v>
      </c>
      <c r="B19" s="114"/>
      <c r="C19" s="114"/>
      <c r="D19" s="114"/>
      <c r="E19" s="114"/>
      <c r="F19" s="114"/>
      <c r="G19" s="114"/>
    </row>
    <row r="22" spans="1:7" ht="15.75" customHeight="1"/>
    <row r="23" spans="1:7" ht="15.75" customHeight="1">
      <c r="A23" s="16" t="s">
        <v>0</v>
      </c>
    </row>
    <row r="24" spans="1:7" ht="15.75" customHeight="1">
      <c r="A24" s="1" t="s">
        <v>1</v>
      </c>
    </row>
    <row r="25" spans="1:7" ht="15.75" customHeight="1">
      <c r="A25" s="18" t="s">
        <v>88</v>
      </c>
    </row>
    <row r="26" spans="1:7" ht="15.75" customHeight="1">
      <c r="A26" s="19" t="s">
        <v>89</v>
      </c>
    </row>
    <row r="27" spans="1:7" ht="14.25">
      <c r="A27" s="20" t="s">
        <v>2</v>
      </c>
    </row>
    <row r="28" spans="1:7" ht="14.25">
      <c r="A28" s="4" t="s">
        <v>3</v>
      </c>
    </row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</sheetData>
  <sheetProtection sheet="1" objects="1" scenarios="1" formatColumns="0" formatRows="0"/>
  <mergeCells count="2">
    <mergeCell ref="A6:C6"/>
    <mergeCell ref="A19:G19"/>
  </mergeCells>
  <pageMargins left="0.7" right="0.7" top="0.75" bottom="0.75" header="0.51180555555555496" footer="0.51180555555555496"/>
  <pageSetup scale="65" firstPageNumber="0" orientation="landscape" r:id="rId1"/>
  <ignoredErrors>
    <ignoredError sqref="C16:D16 C18:D18" formula="1"/>
    <ignoredError sqref="B17 D17 D9:D15 B9:B15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91"/>
  <sheetViews>
    <sheetView showGridLines="0" topLeftCell="A16" workbookViewId="0">
      <selection activeCell="C1" sqref="C1"/>
    </sheetView>
  </sheetViews>
  <sheetFormatPr defaultColWidth="8.7109375" defaultRowHeight="12.75"/>
  <cols>
    <col min="1" max="1" width="50.7109375" customWidth="1"/>
    <col min="2" max="2" width="13.7109375" customWidth="1"/>
    <col min="3" max="3" width="55.42578125" customWidth="1"/>
    <col min="4" max="5" width="24.7109375" customWidth="1"/>
    <col min="6" max="6" width="18.7109375" customWidth="1"/>
    <col min="7" max="1026" width="14.42578125" customWidth="1"/>
  </cols>
  <sheetData>
    <row r="1" spans="1:6" ht="15.75" customHeight="1">
      <c r="A1" s="3" t="str">
        <f>'1. Budget Outturns'!A1</f>
        <v>State</v>
      </c>
      <c r="B1" s="80" t="str">
        <f>+'1. Budget Outturns'!B1</f>
        <v>Bayelsa</v>
      </c>
    </row>
    <row r="2" spans="1:6" ht="15.75" customHeight="1">
      <c r="A2" s="3" t="str">
        <f>'1. Budget Outturns'!A2</f>
        <v>Year</v>
      </c>
      <c r="B2" s="80">
        <f>+'1. Budget Outturns'!B2</f>
        <v>2020</v>
      </c>
    </row>
    <row r="3" spans="1:6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</row>
    <row r="4" spans="1:6" ht="15.75" customHeight="1">
      <c r="A4" s="28"/>
    </row>
    <row r="5" spans="1:6" ht="15.75" customHeight="1">
      <c r="A5" s="2" t="s">
        <v>113</v>
      </c>
    </row>
    <row r="6" spans="1:6" ht="30" customHeight="1">
      <c r="A6" s="35" t="s">
        <v>51</v>
      </c>
      <c r="B6" s="23" t="s">
        <v>50</v>
      </c>
      <c r="C6" s="23" t="s">
        <v>131</v>
      </c>
      <c r="D6" s="23" t="s">
        <v>111</v>
      </c>
      <c r="E6" s="24" t="s">
        <v>112</v>
      </c>
      <c r="F6" s="24" t="s">
        <v>52</v>
      </c>
    </row>
    <row r="7" spans="1:6" ht="28.5">
      <c r="A7" s="108" t="s">
        <v>210</v>
      </c>
      <c r="B7" s="84">
        <v>3</v>
      </c>
      <c r="C7" s="97" t="s">
        <v>211</v>
      </c>
      <c r="D7" s="85">
        <v>1355714286</v>
      </c>
      <c r="E7" s="85">
        <v>1355714286</v>
      </c>
      <c r="F7" s="60">
        <f>IFERROR(D7/E7,"")</f>
        <v>1</v>
      </c>
    </row>
    <row r="8" spans="1:6" ht="14.25">
      <c r="A8" s="108" t="s">
        <v>212</v>
      </c>
      <c r="B8" s="84">
        <v>1</v>
      </c>
      <c r="C8" s="97" t="s">
        <v>213</v>
      </c>
      <c r="D8" s="85">
        <v>44224000</v>
      </c>
      <c r="E8" s="85">
        <v>44224000</v>
      </c>
      <c r="F8" s="60">
        <f t="shared" ref="F8:F17" si="0">IFERROR(D8/E8,"")</f>
        <v>1</v>
      </c>
    </row>
    <row r="9" spans="1:6" ht="14.25">
      <c r="A9" s="108" t="s">
        <v>214</v>
      </c>
      <c r="B9" s="84">
        <v>1</v>
      </c>
      <c r="C9" s="97" t="s">
        <v>213</v>
      </c>
      <c r="D9" s="85">
        <v>30000000</v>
      </c>
      <c r="E9" s="85">
        <v>30000000</v>
      </c>
      <c r="F9" s="60">
        <f t="shared" si="0"/>
        <v>1</v>
      </c>
    </row>
    <row r="10" spans="1:6" ht="28.5">
      <c r="A10" s="108" t="s">
        <v>215</v>
      </c>
      <c r="B10" s="84">
        <v>1</v>
      </c>
      <c r="C10" s="97" t="s">
        <v>213</v>
      </c>
      <c r="D10" s="85">
        <v>20000000</v>
      </c>
      <c r="E10" s="85">
        <v>20000000</v>
      </c>
      <c r="F10" s="60">
        <f t="shared" si="0"/>
        <v>1</v>
      </c>
    </row>
    <row r="11" spans="1:6" ht="14.25">
      <c r="A11" s="108"/>
      <c r="B11" s="84"/>
      <c r="C11" s="97"/>
      <c r="D11" s="85"/>
      <c r="E11" s="85"/>
      <c r="F11" s="60" t="str">
        <f t="shared" si="0"/>
        <v/>
      </c>
    </row>
    <row r="12" spans="1:6" ht="14.25">
      <c r="A12" s="108"/>
      <c r="B12" s="84"/>
      <c r="C12" s="97"/>
      <c r="D12" s="85"/>
      <c r="E12" s="85"/>
      <c r="F12" s="60" t="str">
        <f t="shared" si="0"/>
        <v/>
      </c>
    </row>
    <row r="13" spans="1:6" ht="14.25">
      <c r="A13" s="108"/>
      <c r="B13" s="84"/>
      <c r="C13" s="97"/>
      <c r="D13" s="85"/>
      <c r="E13" s="85"/>
      <c r="F13" s="60" t="str">
        <f t="shared" si="0"/>
        <v/>
      </c>
    </row>
    <row r="14" spans="1:6" ht="14.25">
      <c r="A14" s="108"/>
      <c r="B14" s="84"/>
      <c r="C14" s="97"/>
      <c r="D14" s="85"/>
      <c r="E14" s="85"/>
      <c r="F14" s="60" t="str">
        <f t="shared" si="0"/>
        <v/>
      </c>
    </row>
    <row r="15" spans="1:6" ht="14.25">
      <c r="A15" s="108"/>
      <c r="B15" s="84"/>
      <c r="C15" s="97"/>
      <c r="D15" s="85"/>
      <c r="E15" s="85"/>
      <c r="F15" s="60" t="str">
        <f t="shared" si="0"/>
        <v/>
      </c>
    </row>
    <row r="16" spans="1:6" ht="14.25">
      <c r="A16" s="108"/>
      <c r="B16" s="84"/>
      <c r="C16" s="97"/>
      <c r="D16" s="85"/>
      <c r="E16" s="85"/>
      <c r="F16" s="60" t="str">
        <f t="shared" si="0"/>
        <v/>
      </c>
    </row>
    <row r="17" spans="1:6" ht="18" customHeight="1">
      <c r="A17" s="46" t="s">
        <v>127</v>
      </c>
      <c r="B17" s="98">
        <f>SUM(B7:B15)</f>
        <v>6</v>
      </c>
      <c r="C17" s="83"/>
      <c r="D17" s="57">
        <f>SUM(D7:D15)</f>
        <v>1449938286</v>
      </c>
      <c r="E17" s="57">
        <f>SUM(E7:E15)</f>
        <v>1449938286</v>
      </c>
      <c r="F17" s="61">
        <f t="shared" si="0"/>
        <v>1</v>
      </c>
    </row>
    <row r="21" spans="1:6" ht="15.75" customHeight="1">
      <c r="F21" s="7" t="s">
        <v>13</v>
      </c>
    </row>
    <row r="22" spans="1:6" ht="15.75" customHeight="1">
      <c r="A22" s="16" t="s">
        <v>0</v>
      </c>
    </row>
    <row r="23" spans="1:6" ht="15.75" customHeight="1">
      <c r="A23" s="1" t="s">
        <v>1</v>
      </c>
    </row>
    <row r="24" spans="1:6" ht="15.75" customHeight="1">
      <c r="A24" s="18" t="s">
        <v>88</v>
      </c>
    </row>
    <row r="25" spans="1:6" ht="15.75" customHeight="1">
      <c r="A25" s="19" t="s">
        <v>89</v>
      </c>
    </row>
    <row r="26" spans="1:6" ht="14.25">
      <c r="A26" s="20" t="s">
        <v>2</v>
      </c>
    </row>
    <row r="27" spans="1:6" ht="14.25">
      <c r="A27" s="4" t="s">
        <v>3</v>
      </c>
    </row>
    <row r="28" spans="1:6" ht="15.75" customHeight="1"/>
    <row r="29" spans="1:6" ht="15.75" customHeight="1"/>
    <row r="30" spans="1:6" ht="15.75" customHeight="1"/>
    <row r="31" spans="1:6" ht="15.75" customHeight="1"/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sheetProtection sheet="1" objects="1" scenarios="1" formatColumns="0" formatRows="0"/>
  <pageMargins left="0.7" right="0.7" top="0.75" bottom="0.75" header="0.51180555555555496" footer="0.51180555555555496"/>
  <pageSetup scale="65" firstPageNumber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069B2-B078-4E85-918F-0DCB1B7E1B0C}">
  <dimension ref="A1:H1054"/>
  <sheetViews>
    <sheetView showGridLines="0" zoomScale="86" zoomScaleNormal="86" workbookViewId="0">
      <selection activeCell="F40" sqref="F40"/>
    </sheetView>
  </sheetViews>
  <sheetFormatPr defaultColWidth="8.7109375" defaultRowHeight="14.25"/>
  <cols>
    <col min="1" max="1" width="40.140625" customWidth="1"/>
    <col min="2" max="3" width="24.7109375" customWidth="1"/>
    <col min="4" max="4" width="20.85546875" customWidth="1"/>
    <col min="5" max="7" width="24.7109375" customWidth="1"/>
    <col min="8" max="8" width="18.7109375" style="64" customWidth="1"/>
    <col min="9" max="1024" width="14.42578125" customWidth="1"/>
  </cols>
  <sheetData>
    <row r="1" spans="1:8" ht="15.75" customHeight="1">
      <c r="A1" s="3" t="str">
        <f>'1. Budget Outturns'!A1</f>
        <v>State</v>
      </c>
      <c r="B1" s="80" t="str">
        <f>+'1. Budget Outturns'!B1</f>
        <v>Bayelsa</v>
      </c>
    </row>
    <row r="2" spans="1:8" ht="15.75" customHeight="1">
      <c r="A2" s="3" t="str">
        <f>'1. Budget Outturns'!A2</f>
        <v>Year</v>
      </c>
      <c r="B2" s="80">
        <f>+'1. Budget Outturns'!B2</f>
        <v>2020</v>
      </c>
    </row>
    <row r="3" spans="1:8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</row>
    <row r="4" spans="1:8" ht="15.75" customHeight="1"/>
    <row r="5" spans="1:8" ht="15.75" customHeight="1">
      <c r="A5" s="33" t="s">
        <v>119</v>
      </c>
    </row>
    <row r="6" spans="1:8" ht="30" customHeight="1">
      <c r="A6" s="45" t="s">
        <v>116</v>
      </c>
      <c r="B6" s="23" t="str">
        <f>"Previous Actual ("&amp;B$2-1&amp;")"</f>
        <v>Previous Actual (2019)</v>
      </c>
      <c r="C6" s="23" t="str">
        <f>"Originally Approved "&amp;B$2&amp;" Budget"</f>
        <v>Originally Approved 2020 Budget</v>
      </c>
      <c r="D6" s="23" t="str">
        <f>B$2&amp;" Supplementary Budget"</f>
        <v>2020 Supplementary Budget</v>
      </c>
      <c r="E6" s="23" t="str">
        <f>B$2&amp;" Final Budget"</f>
        <v>2020 Final Budget</v>
      </c>
      <c r="F6" s="23" t="str">
        <f>B$2&amp;" Actuals "</f>
        <v xml:space="preserve">2020 Actuals </v>
      </c>
      <c r="G6" s="45" t="s">
        <v>143</v>
      </c>
      <c r="H6" s="47" t="s">
        <v>132</v>
      </c>
    </row>
    <row r="7" spans="1:8" ht="15.75" customHeight="1">
      <c r="A7" s="33" t="s">
        <v>118</v>
      </c>
      <c r="B7" s="14"/>
      <c r="C7" s="14"/>
      <c r="D7" s="14"/>
      <c r="E7" s="14"/>
      <c r="F7" s="14"/>
      <c r="G7" s="14"/>
      <c r="H7" s="62"/>
    </row>
    <row r="8" spans="1:8" ht="17.25" customHeight="1">
      <c r="A8" s="30" t="s">
        <v>129</v>
      </c>
      <c r="B8" s="77">
        <v>8979592357</v>
      </c>
      <c r="C8" s="77">
        <v>13620271315</v>
      </c>
      <c r="D8" s="77"/>
      <c r="E8" s="91">
        <f>C8+D8</f>
        <v>13620271315</v>
      </c>
      <c r="F8" s="77">
        <v>13620271315</v>
      </c>
      <c r="G8" s="91">
        <f>+F8-E8</f>
        <v>0</v>
      </c>
      <c r="H8" s="65">
        <f>IFERROR((F8/E8),"")</f>
        <v>1</v>
      </c>
    </row>
    <row r="9" spans="1:8" ht="17.25" customHeight="1">
      <c r="A9" s="30" t="s">
        <v>139</v>
      </c>
      <c r="B9" s="77">
        <v>36433625085</v>
      </c>
      <c r="C9" s="77">
        <v>25838167975</v>
      </c>
      <c r="D9" s="77"/>
      <c r="E9" s="91">
        <f>C9+D9</f>
        <v>25838167975</v>
      </c>
      <c r="F9" s="77">
        <v>29991686539</v>
      </c>
      <c r="G9" s="91">
        <f t="shared" ref="G9:G20" si="0">+F9-E9</f>
        <v>4153518564</v>
      </c>
      <c r="H9" s="65">
        <f>IFERROR((F9/E9),"")</f>
        <v>1.1607512795806105</v>
      </c>
    </row>
    <row r="10" spans="1:8" ht="17.25" customHeight="1">
      <c r="A10" s="30" t="s">
        <v>53</v>
      </c>
      <c r="B10" s="77">
        <v>100776944999</v>
      </c>
      <c r="C10" s="77">
        <v>56838690272</v>
      </c>
      <c r="D10" s="77"/>
      <c r="E10" s="91">
        <f t="shared" ref="E10:E20" si="1">C10+D10</f>
        <v>56838690272</v>
      </c>
      <c r="F10" s="77">
        <v>78156230470</v>
      </c>
      <c r="G10" s="91">
        <f t="shared" si="0"/>
        <v>21317540198</v>
      </c>
      <c r="H10" s="66">
        <f t="shared" ref="H10:H40" si="2">IFERROR((F10/E10),"")</f>
        <v>1.3750533324393208</v>
      </c>
    </row>
    <row r="11" spans="1:8" ht="17.25" customHeight="1">
      <c r="A11" s="30" t="s">
        <v>54</v>
      </c>
      <c r="B11" s="77">
        <v>10322385888</v>
      </c>
      <c r="C11" s="77">
        <v>9796403415</v>
      </c>
      <c r="D11" s="77"/>
      <c r="E11" s="91">
        <f t="shared" si="1"/>
        <v>9796403415</v>
      </c>
      <c r="F11" s="77">
        <v>12519882553</v>
      </c>
      <c r="G11" s="91">
        <f t="shared" si="0"/>
        <v>2723479138</v>
      </c>
      <c r="H11" s="66">
        <f t="shared" si="2"/>
        <v>1.278008063023403</v>
      </c>
    </row>
    <row r="12" spans="1:8" ht="17.25" customHeight="1">
      <c r="A12" s="30" t="s">
        <v>142</v>
      </c>
      <c r="B12" s="77">
        <v>25892461623</v>
      </c>
      <c r="C12" s="77">
        <v>1744464147</v>
      </c>
      <c r="D12" s="77"/>
      <c r="E12" s="91">
        <f t="shared" si="1"/>
        <v>1744464147</v>
      </c>
      <c r="F12" s="77">
        <v>15471082359</v>
      </c>
      <c r="G12" s="91">
        <f t="shared" si="0"/>
        <v>13726618212</v>
      </c>
      <c r="H12" s="66">
        <f t="shared" si="2"/>
        <v>8.8686731599534561</v>
      </c>
    </row>
    <row r="13" spans="1:8" ht="17.25" customHeight="1">
      <c r="A13" s="30" t="s">
        <v>140</v>
      </c>
      <c r="B13" s="77">
        <v>16022124724</v>
      </c>
      <c r="C13" s="77">
        <v>9781331190</v>
      </c>
      <c r="D13" s="77"/>
      <c r="E13" s="91">
        <f t="shared" si="1"/>
        <v>9781331190</v>
      </c>
      <c r="F13" s="77">
        <v>10364773134</v>
      </c>
      <c r="G13" s="91">
        <f t="shared" si="0"/>
        <v>583441944</v>
      </c>
      <c r="H13" s="66">
        <f t="shared" si="2"/>
        <v>1.0596485215219464</v>
      </c>
    </row>
    <row r="14" spans="1:8" ht="17.25" customHeight="1">
      <c r="A14" s="30" t="s">
        <v>141</v>
      </c>
      <c r="B14" s="77">
        <v>786102258</v>
      </c>
      <c r="C14" s="77">
        <v>218668810</v>
      </c>
      <c r="D14" s="77"/>
      <c r="E14" s="91">
        <f t="shared" si="1"/>
        <v>218668810</v>
      </c>
      <c r="F14" s="77">
        <v>2131257186</v>
      </c>
      <c r="G14" s="91">
        <f t="shared" si="0"/>
        <v>1912588376</v>
      </c>
      <c r="H14" s="66">
        <f t="shared" si="2"/>
        <v>9.7465074511540983</v>
      </c>
    </row>
    <row r="15" spans="1:8" ht="17.25" customHeight="1">
      <c r="A15" s="30" t="s">
        <v>6</v>
      </c>
      <c r="B15" s="77">
        <v>2359404025</v>
      </c>
      <c r="C15" s="77">
        <v>4680000000</v>
      </c>
      <c r="D15" s="77"/>
      <c r="E15" s="91">
        <f t="shared" si="1"/>
        <v>4680000000</v>
      </c>
      <c r="F15" s="77">
        <v>2850000000</v>
      </c>
      <c r="G15" s="91">
        <f t="shared" si="0"/>
        <v>-1830000000</v>
      </c>
      <c r="H15" s="66">
        <f t="shared" si="2"/>
        <v>0.60897435897435892</v>
      </c>
    </row>
    <row r="16" spans="1:8" ht="17.25" customHeight="1">
      <c r="A16" s="30" t="s">
        <v>55</v>
      </c>
      <c r="B16" s="77"/>
      <c r="C16" s="77">
        <v>5200000000</v>
      </c>
      <c r="D16" s="77"/>
      <c r="E16" s="91">
        <f t="shared" si="1"/>
        <v>5200000000</v>
      </c>
      <c r="F16" s="77"/>
      <c r="G16" s="91">
        <f t="shared" si="0"/>
        <v>-5200000000</v>
      </c>
      <c r="H16" s="66">
        <f t="shared" si="2"/>
        <v>0</v>
      </c>
    </row>
    <row r="17" spans="1:8" ht="17.25" customHeight="1">
      <c r="A17" s="30" t="s">
        <v>5</v>
      </c>
      <c r="B17" s="77"/>
      <c r="C17" s="77"/>
      <c r="D17" s="77"/>
      <c r="E17" s="91">
        <f t="shared" si="1"/>
        <v>0</v>
      </c>
      <c r="F17" s="77"/>
      <c r="G17" s="91">
        <f t="shared" si="0"/>
        <v>0</v>
      </c>
      <c r="H17" s="66" t="str">
        <f t="shared" si="2"/>
        <v/>
      </c>
    </row>
    <row r="18" spans="1:8" ht="17.25" customHeight="1">
      <c r="A18" s="30" t="s">
        <v>4</v>
      </c>
      <c r="B18" s="77"/>
      <c r="C18" s="77">
        <v>32784246603</v>
      </c>
      <c r="D18" s="77"/>
      <c r="E18" s="91">
        <f t="shared" si="1"/>
        <v>32784246603</v>
      </c>
      <c r="F18" s="77"/>
      <c r="G18" s="91">
        <f t="shared" si="0"/>
        <v>-32784246603</v>
      </c>
      <c r="H18" s="66">
        <f t="shared" si="2"/>
        <v>0</v>
      </c>
    </row>
    <row r="19" spans="1:8" ht="17.25" customHeight="1">
      <c r="A19" s="30" t="s">
        <v>56</v>
      </c>
      <c r="B19" s="77">
        <v>195740796</v>
      </c>
      <c r="C19" s="77">
        <v>36273600000</v>
      </c>
      <c r="D19" s="77"/>
      <c r="E19" s="91">
        <f t="shared" si="1"/>
        <v>36273600000</v>
      </c>
      <c r="F19" s="77">
        <v>39757669836</v>
      </c>
      <c r="G19" s="91">
        <f t="shared" si="0"/>
        <v>3484069836</v>
      </c>
      <c r="H19" s="66">
        <f t="shared" si="2"/>
        <v>1.0960497396453619</v>
      </c>
    </row>
    <row r="20" spans="1:8" ht="17.25" customHeight="1">
      <c r="A20" s="30" t="s">
        <v>57</v>
      </c>
      <c r="B20" s="77"/>
      <c r="C20" s="77"/>
      <c r="D20" s="77"/>
      <c r="E20" s="91">
        <f t="shared" si="1"/>
        <v>0</v>
      </c>
      <c r="F20" s="77"/>
      <c r="G20" s="91">
        <f t="shared" si="0"/>
        <v>0</v>
      </c>
      <c r="H20" s="66" t="str">
        <f t="shared" si="2"/>
        <v/>
      </c>
    </row>
    <row r="21" spans="1:8" ht="17.25" customHeight="1">
      <c r="A21" s="33" t="s">
        <v>58</v>
      </c>
      <c r="B21" s="93">
        <f t="shared" ref="B21:G21" si="3">SUM(B8:B20)</f>
        <v>201768381755</v>
      </c>
      <c r="C21" s="93">
        <f t="shared" si="3"/>
        <v>196775843727</v>
      </c>
      <c r="D21" s="93">
        <f t="shared" si="3"/>
        <v>0</v>
      </c>
      <c r="E21" s="93">
        <f t="shared" si="3"/>
        <v>196775843727</v>
      </c>
      <c r="F21" s="93">
        <f t="shared" si="3"/>
        <v>204862853392</v>
      </c>
      <c r="G21" s="93">
        <f t="shared" si="3"/>
        <v>8087009665</v>
      </c>
      <c r="H21" s="67">
        <f t="shared" si="2"/>
        <v>1.0410975733191095</v>
      </c>
    </row>
    <row r="22" spans="1:8" ht="17.25" customHeight="1">
      <c r="A22" s="73"/>
      <c r="B22" s="94"/>
      <c r="C22" s="94"/>
      <c r="D22" s="94"/>
      <c r="E22" s="94"/>
      <c r="F22" s="94"/>
      <c r="G22" s="94"/>
      <c r="H22" s="73"/>
    </row>
    <row r="23" spans="1:8" ht="17.25" customHeight="1">
      <c r="A23" s="33" t="s">
        <v>117</v>
      </c>
      <c r="B23" s="95"/>
      <c r="C23" s="95"/>
      <c r="D23" s="95"/>
      <c r="E23" s="95"/>
      <c r="F23" s="95"/>
      <c r="G23" s="95"/>
      <c r="H23" s="68" t="str">
        <f t="shared" si="2"/>
        <v/>
      </c>
    </row>
    <row r="24" spans="1:8" ht="17.25" customHeight="1">
      <c r="A24" s="30" t="s">
        <v>183</v>
      </c>
      <c r="B24" s="92">
        <v>49624417697</v>
      </c>
      <c r="C24" s="92">
        <v>51646082757</v>
      </c>
      <c r="D24" s="90"/>
      <c r="E24" s="91">
        <f t="shared" ref="E24:E29" si="4">C24+D24</f>
        <v>51646082757</v>
      </c>
      <c r="F24" s="90">
        <v>48808773628</v>
      </c>
      <c r="G24" s="91">
        <f>+E24-F24</f>
        <v>2837309129</v>
      </c>
      <c r="H24" s="66">
        <f t="shared" si="2"/>
        <v>0.94506245241580422</v>
      </c>
    </row>
    <row r="25" spans="1:8" ht="17.25" customHeight="1">
      <c r="A25" s="30" t="s">
        <v>187</v>
      </c>
      <c r="B25" s="92">
        <v>198942360</v>
      </c>
      <c r="C25" s="92">
        <v>387289419</v>
      </c>
      <c r="D25" s="92"/>
      <c r="E25" s="91">
        <f t="shared" si="4"/>
        <v>387289419</v>
      </c>
      <c r="F25" s="92">
        <v>219423194</v>
      </c>
      <c r="G25" s="91">
        <f>+E25-F25</f>
        <v>167866225</v>
      </c>
      <c r="H25" s="66">
        <f t="shared" ref="H25" si="5">IFERROR((F25/E25),"")</f>
        <v>0.566561293015857</v>
      </c>
    </row>
    <row r="26" spans="1:8" ht="17.25" customHeight="1">
      <c r="A26" s="30" t="s">
        <v>184</v>
      </c>
      <c r="B26" s="92"/>
      <c r="C26" s="92"/>
      <c r="D26" s="92"/>
      <c r="E26" s="91">
        <f t="shared" si="4"/>
        <v>0</v>
      </c>
      <c r="F26" s="92"/>
      <c r="G26" s="91">
        <f>+E26-F26</f>
        <v>0</v>
      </c>
      <c r="H26" s="66" t="str">
        <f t="shared" ref="H26" si="6">IFERROR((F26/E26),"")</f>
        <v/>
      </c>
    </row>
    <row r="27" spans="1:8" ht="17.25" customHeight="1">
      <c r="A27" s="30" t="s">
        <v>61</v>
      </c>
      <c r="B27" s="92">
        <v>7322547025</v>
      </c>
      <c r="C27" s="92">
        <v>10300000000</v>
      </c>
      <c r="D27" s="90"/>
      <c r="E27" s="91">
        <f>C27+D27</f>
        <v>10300000000</v>
      </c>
      <c r="F27" s="90">
        <v>10151160183</v>
      </c>
      <c r="G27" s="91">
        <f>+E27-F27</f>
        <v>148839817</v>
      </c>
      <c r="H27" s="66">
        <f>IFERROR((F27/E27),"")</f>
        <v>0.98554953233009712</v>
      </c>
    </row>
    <row r="28" spans="1:8" ht="17.25" customHeight="1">
      <c r="A28" s="30" t="s">
        <v>59</v>
      </c>
      <c r="B28" s="90">
        <v>50214451565</v>
      </c>
      <c r="C28" s="90">
        <v>30071327222</v>
      </c>
      <c r="D28" s="90"/>
      <c r="E28" s="91">
        <f t="shared" si="4"/>
        <v>30071327222</v>
      </c>
      <c r="F28" s="90">
        <v>52044470721</v>
      </c>
      <c r="G28" s="91">
        <f t="shared" ref="G28:G33" si="7">+E28-F28</f>
        <v>-21973143499</v>
      </c>
      <c r="H28" s="66">
        <f t="shared" si="2"/>
        <v>1.7307008213100945</v>
      </c>
    </row>
    <row r="29" spans="1:8" ht="17.25" customHeight="1">
      <c r="A29" s="30" t="s">
        <v>60</v>
      </c>
      <c r="B29" s="92"/>
      <c r="C29" s="92">
        <v>20966626412</v>
      </c>
      <c r="D29" s="90"/>
      <c r="E29" s="91">
        <f t="shared" si="4"/>
        <v>20966626412</v>
      </c>
      <c r="F29" s="90">
        <v>18460605608</v>
      </c>
      <c r="G29" s="91">
        <f t="shared" si="7"/>
        <v>2506020804</v>
      </c>
      <c r="H29" s="66">
        <f t="shared" si="2"/>
        <v>0.88047572581511213</v>
      </c>
    </row>
    <row r="30" spans="1:8" ht="17.25" customHeight="1">
      <c r="A30" s="30" t="s">
        <v>62</v>
      </c>
      <c r="B30" s="92">
        <v>39803993982</v>
      </c>
      <c r="C30" s="92">
        <v>35000000000</v>
      </c>
      <c r="D30" s="90"/>
      <c r="E30" s="91">
        <f t="shared" ref="E30:E32" si="8">C30+D30</f>
        <v>35000000000</v>
      </c>
      <c r="F30" s="90">
        <v>15331495389</v>
      </c>
      <c r="G30" s="91">
        <f t="shared" si="7"/>
        <v>19668504611</v>
      </c>
      <c r="H30" s="66">
        <f t="shared" si="2"/>
        <v>0.4380427254</v>
      </c>
    </row>
    <row r="31" spans="1:8" ht="17.25" customHeight="1">
      <c r="A31" s="30" t="s">
        <v>186</v>
      </c>
      <c r="B31" s="92"/>
      <c r="C31" s="92"/>
      <c r="D31" s="90"/>
      <c r="E31" s="91">
        <f t="shared" si="8"/>
        <v>0</v>
      </c>
      <c r="F31" s="90"/>
      <c r="G31" s="91">
        <f t="shared" si="7"/>
        <v>0</v>
      </c>
      <c r="H31" s="66" t="str">
        <f t="shared" si="2"/>
        <v/>
      </c>
    </row>
    <row r="32" spans="1:8" ht="17.25" customHeight="1">
      <c r="A32" s="30" t="s">
        <v>134</v>
      </c>
      <c r="B32" s="92">
        <v>42159177673</v>
      </c>
      <c r="C32" s="92">
        <v>34784246602</v>
      </c>
      <c r="D32" s="90"/>
      <c r="E32" s="91">
        <f t="shared" si="8"/>
        <v>34784246602</v>
      </c>
      <c r="F32" s="90">
        <v>38095730059</v>
      </c>
      <c r="G32" s="91">
        <f t="shared" si="7"/>
        <v>-3311483457</v>
      </c>
      <c r="H32" s="66">
        <f t="shared" si="2"/>
        <v>1.095200666407695</v>
      </c>
    </row>
    <row r="33" spans="1:8" ht="17.25" customHeight="1">
      <c r="A33" s="33" t="s">
        <v>63</v>
      </c>
      <c r="B33" s="93">
        <f>SUM(B24:B32)</f>
        <v>189323530302</v>
      </c>
      <c r="C33" s="93">
        <f>SUM(C24:C32)</f>
        <v>183155572412</v>
      </c>
      <c r="D33" s="93">
        <f>SUM(D24:D32)</f>
        <v>0</v>
      </c>
      <c r="E33" s="93">
        <f>SUM(E24:E32)</f>
        <v>183155572412</v>
      </c>
      <c r="F33" s="93">
        <f>SUM(F24:F32)</f>
        <v>183111658782</v>
      </c>
      <c r="G33" s="93">
        <f t="shared" si="7"/>
        <v>43913630</v>
      </c>
      <c r="H33" s="67">
        <f t="shared" si="2"/>
        <v>0.99976023863526675</v>
      </c>
    </row>
    <row r="34" spans="1:8" ht="17.25" customHeight="1">
      <c r="A34" s="15"/>
      <c r="B34" s="96"/>
      <c r="C34" s="96"/>
      <c r="D34" s="96"/>
      <c r="E34" s="96"/>
      <c r="F34" s="96"/>
      <c r="G34" s="96"/>
      <c r="H34" s="69" t="str">
        <f t="shared" si="2"/>
        <v/>
      </c>
    </row>
    <row r="35" spans="1:8" ht="17.25" customHeight="1">
      <c r="A35" s="33" t="s">
        <v>64</v>
      </c>
      <c r="B35" s="93">
        <f t="shared" ref="B35:G35" si="9">IFERROR((B21-B33),"")</f>
        <v>12444851453</v>
      </c>
      <c r="C35" s="93">
        <f t="shared" si="9"/>
        <v>13620271315</v>
      </c>
      <c r="D35" s="93">
        <f t="shared" si="9"/>
        <v>0</v>
      </c>
      <c r="E35" s="93">
        <f t="shared" si="9"/>
        <v>13620271315</v>
      </c>
      <c r="F35" s="93">
        <f t="shared" si="9"/>
        <v>21751194610</v>
      </c>
      <c r="G35" s="93">
        <f t="shared" si="9"/>
        <v>8043096035</v>
      </c>
      <c r="H35" s="67">
        <f t="shared" si="2"/>
        <v>1.5969721973192572</v>
      </c>
    </row>
    <row r="36" spans="1:8" ht="17.25" customHeight="1">
      <c r="A36" s="30" t="s">
        <v>65</v>
      </c>
      <c r="B36" s="92"/>
      <c r="C36" s="92"/>
      <c r="D36" s="90"/>
      <c r="E36" s="91">
        <f t="shared" ref="E36:E39" si="10">C36+D36</f>
        <v>0</v>
      </c>
      <c r="F36" s="90"/>
      <c r="G36" s="91">
        <f>+F36-E36</f>
        <v>0</v>
      </c>
      <c r="H36" s="66" t="str">
        <f t="shared" si="2"/>
        <v/>
      </c>
    </row>
    <row r="37" spans="1:8" ht="17.25" customHeight="1">
      <c r="A37" s="30" t="s">
        <v>66</v>
      </c>
      <c r="B37" s="90"/>
      <c r="C37" s="90"/>
      <c r="D37" s="90"/>
      <c r="E37" s="91">
        <f t="shared" si="10"/>
        <v>0</v>
      </c>
      <c r="F37" s="90"/>
      <c r="G37" s="91">
        <f t="shared" ref="G37:G40" si="11">+F37-E37</f>
        <v>0</v>
      </c>
      <c r="H37" s="66" t="str">
        <f t="shared" si="2"/>
        <v/>
      </c>
    </row>
    <row r="38" spans="1:8" ht="17.25" customHeight="1">
      <c r="A38" s="30" t="s">
        <v>67</v>
      </c>
      <c r="B38" s="92"/>
      <c r="C38" s="92"/>
      <c r="D38" s="90"/>
      <c r="E38" s="91">
        <f t="shared" si="10"/>
        <v>0</v>
      </c>
      <c r="F38" s="90"/>
      <c r="G38" s="91">
        <f t="shared" si="11"/>
        <v>0</v>
      </c>
      <c r="H38" s="66" t="str">
        <f t="shared" si="2"/>
        <v/>
      </c>
    </row>
    <row r="39" spans="1:8" ht="17.25" customHeight="1">
      <c r="A39" s="30" t="s">
        <v>68</v>
      </c>
      <c r="B39" s="92"/>
      <c r="C39" s="92"/>
      <c r="D39" s="90"/>
      <c r="E39" s="91">
        <f t="shared" si="10"/>
        <v>0</v>
      </c>
      <c r="F39" s="90"/>
      <c r="G39" s="91">
        <f t="shared" si="11"/>
        <v>0</v>
      </c>
      <c r="H39" s="66" t="str">
        <f t="shared" si="2"/>
        <v/>
      </c>
    </row>
    <row r="40" spans="1:8" ht="17.25" customHeight="1">
      <c r="A40" s="30" t="s">
        <v>69</v>
      </c>
      <c r="B40" s="92"/>
      <c r="C40" s="92"/>
      <c r="D40" s="90"/>
      <c r="E40" s="91">
        <f t="shared" ref="E40" si="12">C40+D40</f>
        <v>0</v>
      </c>
      <c r="F40" s="90"/>
      <c r="G40" s="91">
        <f t="shared" si="11"/>
        <v>0</v>
      </c>
      <c r="H40" s="66" t="str">
        <f t="shared" si="2"/>
        <v/>
      </c>
    </row>
    <row r="41" spans="1:8" ht="15.75" customHeight="1">
      <c r="A41" s="112" t="s">
        <v>144</v>
      </c>
      <c r="B41" s="112"/>
      <c r="C41" s="112"/>
      <c r="D41" s="112"/>
      <c r="E41" s="112"/>
      <c r="F41" s="112"/>
      <c r="G41" s="112"/>
      <c r="H41" s="112"/>
    </row>
    <row r="42" spans="1:8" ht="15.75" customHeight="1">
      <c r="B42" s="63"/>
      <c r="C42" s="63"/>
      <c r="D42" s="63"/>
      <c r="E42" s="63"/>
      <c r="F42" s="63"/>
      <c r="G42" s="63"/>
    </row>
    <row r="43" spans="1:8" ht="15.75" customHeight="1">
      <c r="A43" s="33" t="s">
        <v>74</v>
      </c>
      <c r="B43" s="63"/>
      <c r="C43" s="63"/>
      <c r="D43" s="63"/>
      <c r="E43" s="63"/>
      <c r="F43" s="63"/>
      <c r="G43" s="63"/>
    </row>
    <row r="44" spans="1:8" ht="15.75" customHeight="1">
      <c r="A44" s="115" t="s">
        <v>116</v>
      </c>
      <c r="B44" s="117" t="s">
        <v>123</v>
      </c>
      <c r="C44" s="117" t="s">
        <v>124</v>
      </c>
      <c r="D44" s="117" t="s">
        <v>125</v>
      </c>
      <c r="E44" s="63"/>
      <c r="F44" s="63"/>
      <c r="G44" s="63"/>
    </row>
    <row r="45" spans="1:8" ht="15.75" customHeight="1">
      <c r="A45" s="116"/>
      <c r="B45" s="118"/>
      <c r="C45" s="118"/>
      <c r="D45" s="118"/>
      <c r="E45" s="63"/>
      <c r="F45" s="63"/>
      <c r="G45" s="63"/>
    </row>
    <row r="46" spans="1:8" ht="18" customHeight="1">
      <c r="A46" s="30" t="str">
        <f>"Opening Balance as at 1 January "&amp;B2</f>
        <v>Opening Balance as at 1 January 2020</v>
      </c>
      <c r="B46" s="81"/>
      <c r="C46" s="81"/>
      <c r="D46" s="99">
        <f>B46+C46</f>
        <v>0</v>
      </c>
      <c r="E46" s="63"/>
      <c r="F46" s="63"/>
      <c r="G46" s="63"/>
    </row>
    <row r="47" spans="1:8" ht="18" customHeight="1">
      <c r="A47" s="30" t="s">
        <v>75</v>
      </c>
      <c r="B47" s="81"/>
      <c r="C47" s="81"/>
      <c r="D47" s="99">
        <f t="shared" ref="D47:D49" si="13">B47+C47</f>
        <v>0</v>
      </c>
      <c r="E47" s="63"/>
      <c r="F47" s="63"/>
      <c r="G47" s="63"/>
    </row>
    <row r="48" spans="1:8" ht="18" customHeight="1">
      <c r="A48" s="30" t="s">
        <v>76</v>
      </c>
      <c r="B48" s="81"/>
      <c r="C48" s="81"/>
      <c r="D48" s="99">
        <f t="shared" si="13"/>
        <v>0</v>
      </c>
      <c r="E48" s="63"/>
      <c r="F48" s="63"/>
      <c r="G48" s="63"/>
    </row>
    <row r="49" spans="1:7" ht="18" customHeight="1">
      <c r="A49" s="30" t="s">
        <v>77</v>
      </c>
      <c r="B49" s="81"/>
      <c r="C49" s="81"/>
      <c r="D49" s="99">
        <f t="shared" si="13"/>
        <v>0</v>
      </c>
      <c r="E49" s="63"/>
      <c r="F49" s="63"/>
      <c r="G49" s="63"/>
    </row>
    <row r="50" spans="1:7" ht="18" customHeight="1">
      <c r="A50" s="30" t="str">
        <f>"Balance as at 31 December "&amp;B2</f>
        <v>Balance as at 31 December 2020</v>
      </c>
      <c r="B50" s="99">
        <f>SUM(B46:B49)</f>
        <v>0</v>
      </c>
      <c r="C50" s="99">
        <f t="shared" ref="C50:D50" si="14">SUM(C46:C49)</f>
        <v>0</v>
      </c>
      <c r="D50" s="99">
        <f t="shared" si="14"/>
        <v>0</v>
      </c>
      <c r="E50" s="63"/>
      <c r="F50" s="63"/>
      <c r="G50" s="63"/>
    </row>
    <row r="51" spans="1:7" ht="18" customHeight="1">
      <c r="A51" s="102"/>
      <c r="B51" s="102"/>
      <c r="C51" s="102"/>
      <c r="D51" s="102"/>
      <c r="E51" s="63"/>
      <c r="F51" s="63"/>
      <c r="G51" s="63"/>
    </row>
    <row r="52" spans="1:7" ht="18" customHeight="1">
      <c r="A52" s="102"/>
      <c r="B52" s="102"/>
      <c r="C52" s="102"/>
      <c r="D52" s="102"/>
      <c r="E52" s="63"/>
      <c r="F52" s="63"/>
      <c r="G52" s="63"/>
    </row>
    <row r="53" spans="1:7" ht="15.75" customHeight="1"/>
    <row r="54" spans="1:7" ht="15.75" customHeight="1"/>
    <row r="55" spans="1:7" ht="15.75" customHeight="1">
      <c r="A55" s="16" t="s">
        <v>0</v>
      </c>
    </row>
    <row r="56" spans="1:7" ht="15.75" customHeight="1">
      <c r="A56" s="21" t="s">
        <v>1</v>
      </c>
    </row>
    <row r="57" spans="1:7">
      <c r="A57" s="22" t="s">
        <v>88</v>
      </c>
    </row>
    <row r="58" spans="1:7" ht="15.75" customHeight="1">
      <c r="A58" s="19" t="s">
        <v>89</v>
      </c>
    </row>
    <row r="59" spans="1:7" ht="15.75" customHeight="1">
      <c r="A59" s="20" t="s">
        <v>2</v>
      </c>
    </row>
    <row r="60" spans="1:7" ht="15.75" customHeight="1">
      <c r="A60" s="71" t="s">
        <v>3</v>
      </c>
    </row>
    <row r="61" spans="1:7" ht="15.75" customHeight="1"/>
    <row r="62" spans="1:7" ht="15.75" customHeight="1"/>
    <row r="63" spans="1:7" ht="15.75" customHeight="1"/>
    <row r="64" spans="1:7" ht="33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7" ht="15.75" customHeight="1"/>
    <row r="78" ht="37.15" customHeight="1"/>
    <row r="79" ht="15.75" customHeight="1"/>
    <row r="80" ht="15.75" customHeight="1"/>
    <row r="81" ht="15.75" customHeight="1"/>
    <row r="82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spans="2:2" ht="15.75" customHeight="1"/>
    <row r="114" spans="2:2" ht="15.75" customHeight="1"/>
    <row r="115" spans="2:2" ht="15.75" customHeight="1"/>
    <row r="116" spans="2:2" ht="15.75" customHeight="1"/>
    <row r="117" spans="2:2" ht="15.75" customHeight="1"/>
    <row r="118" spans="2:2" ht="15.75" customHeight="1"/>
    <row r="119" spans="2:2" ht="15.75" customHeight="1"/>
    <row r="120" spans="2:2" ht="15.75" customHeight="1"/>
    <row r="121" spans="2:2" ht="15.75" customHeight="1">
      <c r="B121" s="12" t="s">
        <v>70</v>
      </c>
    </row>
    <row r="122" spans="2:2" ht="15.75" customHeight="1">
      <c r="B122" s="12" t="s">
        <v>71</v>
      </c>
    </row>
    <row r="123" spans="2:2" ht="15.75" customHeight="1">
      <c r="B123" s="12" t="s">
        <v>72</v>
      </c>
    </row>
    <row r="124" spans="2:2" ht="15.75" customHeight="1">
      <c r="B124" s="12" t="s">
        <v>73</v>
      </c>
    </row>
    <row r="125" spans="2:2" ht="15.75" customHeight="1"/>
    <row r="126" spans="2:2" ht="15.75" customHeight="1"/>
    <row r="127" spans="2:2" ht="15.75" customHeight="1"/>
    <row r="128" spans="2:2" ht="15.75" customHeight="1"/>
    <row r="129" spans="1:4" ht="15.75" customHeight="1"/>
    <row r="130" spans="1:4" ht="15.75" customHeight="1"/>
    <row r="131" spans="1:4" ht="15.75" customHeight="1"/>
    <row r="132" spans="1:4" ht="15.75" customHeight="1"/>
    <row r="133" spans="1:4" ht="15.75" customHeight="1"/>
    <row r="134" spans="1:4" ht="15.75" customHeight="1">
      <c r="A134" t="s">
        <v>42</v>
      </c>
      <c r="B134" t="s">
        <v>43</v>
      </c>
      <c r="C134" t="s">
        <v>45</v>
      </c>
      <c r="D134" t="s">
        <v>47</v>
      </c>
    </row>
    <row r="135" spans="1:4" ht="15.75" customHeight="1">
      <c r="A135" t="s">
        <v>8</v>
      </c>
      <c r="B135" t="s">
        <v>44</v>
      </c>
      <c r="C135" t="s">
        <v>46</v>
      </c>
    </row>
    <row r="136" spans="1:4" ht="15.75" customHeight="1">
      <c r="C136" t="s">
        <v>48</v>
      </c>
      <c r="D136" t="s">
        <v>49</v>
      </c>
    </row>
    <row r="137" spans="1:4" ht="15.75" customHeight="1"/>
    <row r="138" spans="1:4" ht="15.75" customHeight="1"/>
    <row r="139" spans="1:4" ht="15.75" customHeight="1"/>
    <row r="140" spans="1:4" ht="15.75" customHeight="1"/>
    <row r="141" spans="1:4" ht="15.75" customHeight="1"/>
    <row r="142" spans="1:4" ht="15.75" customHeight="1"/>
    <row r="143" spans="1:4" ht="15.75" customHeight="1"/>
    <row r="144" spans="1: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</sheetData>
  <sheetProtection sheet="1" objects="1" scenarios="1" formatColumns="0" formatRows="0"/>
  <mergeCells count="5">
    <mergeCell ref="A44:A45"/>
    <mergeCell ref="B44:B45"/>
    <mergeCell ref="C44:C45"/>
    <mergeCell ref="D44:D45"/>
    <mergeCell ref="A41:H41"/>
  </mergeCells>
  <pageMargins left="0.7" right="0.7" top="0.75" bottom="0.75" header="0.51180555555555496" footer="0.51180555555555496"/>
  <pageSetup scale="60" firstPageNumber="0" orientation="landscape" r:id="rId1"/>
  <ignoredErrors>
    <ignoredError sqref="D46:D50 B50:C50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012"/>
  <sheetViews>
    <sheetView showGridLines="0" topLeftCell="A26" zoomScaleNormal="100" zoomScalePageLayoutView="75" workbookViewId="0">
      <selection activeCell="C25" sqref="C25"/>
    </sheetView>
  </sheetViews>
  <sheetFormatPr defaultColWidth="8.7109375" defaultRowHeight="12.75"/>
  <cols>
    <col min="1" max="1" width="50.7109375" customWidth="1"/>
    <col min="2" max="4" width="24.7109375" customWidth="1"/>
    <col min="5" max="7" width="18.7109375" customWidth="1"/>
    <col min="8" max="8" width="28.42578125" customWidth="1"/>
    <col min="9" max="1024" width="14.42578125" customWidth="1"/>
  </cols>
  <sheetData>
    <row r="1" spans="1:25" ht="15.75" customHeight="1">
      <c r="A1" s="3" t="str">
        <f>'1. Budget Outturns'!A1</f>
        <v>State</v>
      </c>
      <c r="B1" s="80" t="str">
        <f>+'1. Budget Outturns'!B1</f>
        <v>Bayelsa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5.75" customHeight="1">
      <c r="A2" s="3" t="str">
        <f>'1. Budget Outturns'!A2</f>
        <v>Year</v>
      </c>
      <c r="B2" s="80">
        <f>+'1. Budget Outturns'!B2</f>
        <v>2020</v>
      </c>
      <c r="C2" s="5"/>
      <c r="D2" s="5"/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  <c r="C3" s="5"/>
      <c r="D3" s="5"/>
      <c r="E3" s="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5.75" customHeight="1">
      <c r="A4" s="72"/>
      <c r="B4" s="5"/>
      <c r="C4" s="5"/>
      <c r="D4" s="5"/>
      <c r="E4" s="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5.75" customHeight="1">
      <c r="A5" s="2" t="s">
        <v>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8" customHeight="1">
      <c r="A6" s="43" t="s">
        <v>115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45">
      <c r="A7" s="23" t="s">
        <v>78</v>
      </c>
      <c r="B7" s="23" t="str">
        <f>$B$2&amp;" Final Budget"</f>
        <v>2020 Final Budget</v>
      </c>
      <c r="C7" s="23" t="str">
        <f>$B$2&amp;" Actual Amount"</f>
        <v>2020 Actual Amount</v>
      </c>
      <c r="D7" s="23" t="s">
        <v>143</v>
      </c>
      <c r="E7" s="23" t="s">
        <v>132</v>
      </c>
      <c r="F7" s="23" t="s">
        <v>81</v>
      </c>
      <c r="G7" s="23" t="s">
        <v>82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4.25">
      <c r="A8" s="82" t="s">
        <v>216</v>
      </c>
      <c r="B8" s="77">
        <v>44967448</v>
      </c>
      <c r="C8" s="77">
        <v>10692817420</v>
      </c>
      <c r="D8" s="70">
        <f t="shared" ref="D8:D20" si="0">+B8-C8</f>
        <v>-10647849972</v>
      </c>
      <c r="E8" s="25">
        <f>+IF(B8=0,"",C8/B8)</f>
        <v>237.79017701871808</v>
      </c>
      <c r="F8" s="25">
        <f>IFERROR(B8/$B$20,"")</f>
        <v>3.0307370888522846E-4</v>
      </c>
      <c r="G8" s="25">
        <f>IFERROR(C8/$C$20,"")</f>
        <v>0.13772730904948222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4.25">
      <c r="A9" s="82" t="s">
        <v>217</v>
      </c>
      <c r="B9" s="77">
        <v>9043034613</v>
      </c>
      <c r="C9" s="77">
        <v>9126406269</v>
      </c>
      <c r="D9" s="70">
        <f t="shared" si="0"/>
        <v>-83371656</v>
      </c>
      <c r="E9" s="25">
        <f>+IF(B9=0,"",C9/B9)</f>
        <v>1.0092194334720501</v>
      </c>
      <c r="F9" s="25">
        <f t="shared" ref="F9:F19" si="1">IFERROR(B9/$B$20,"")</f>
        <v>6.0948667572582875E-2</v>
      </c>
      <c r="G9" s="25">
        <f t="shared" ref="G9:G19" si="2">IFERROR(C9/$C$20,"")</f>
        <v>0.11755137372594314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4.25">
      <c r="A10" s="82" t="s">
        <v>203</v>
      </c>
      <c r="B10" s="81">
        <v>5889952726</v>
      </c>
      <c r="C10" s="81">
        <v>8456839134</v>
      </c>
      <c r="D10" s="70">
        <f t="shared" si="0"/>
        <v>-2566886408</v>
      </c>
      <c r="E10" s="25">
        <f t="shared" ref="E10:E20" si="3">+IF(B10=0,"",C10/B10)</f>
        <v>1.435807641828601</v>
      </c>
      <c r="F10" s="25">
        <f t="shared" si="1"/>
        <v>3.9697378820062947E-2</v>
      </c>
      <c r="G10" s="25">
        <f t="shared" si="2"/>
        <v>0.10892710978227604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4.25">
      <c r="A11" s="82" t="s">
        <v>197</v>
      </c>
      <c r="B11" s="81">
        <v>4108736188</v>
      </c>
      <c r="C11" s="81">
        <v>3788650537</v>
      </c>
      <c r="D11" s="70">
        <f t="shared" si="0"/>
        <v>320085651</v>
      </c>
      <c r="E11" s="25">
        <f t="shared" si="3"/>
        <v>0.9220963244282161</v>
      </c>
      <c r="F11" s="25">
        <f t="shared" si="1"/>
        <v>2.7692252300555623E-2</v>
      </c>
      <c r="G11" s="25">
        <f t="shared" si="2"/>
        <v>4.8799172649661292E-2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4.25">
      <c r="A12" s="82" t="s">
        <v>204</v>
      </c>
      <c r="B12" s="81">
        <v>4010126099</v>
      </c>
      <c r="C12" s="81">
        <v>3350266000</v>
      </c>
      <c r="D12" s="70">
        <f t="shared" si="0"/>
        <v>659860099</v>
      </c>
      <c r="E12" s="25">
        <f t="shared" si="3"/>
        <v>0.83545153376484882</v>
      </c>
      <c r="F12" s="25">
        <f t="shared" si="1"/>
        <v>2.7027635411317603E-2</v>
      </c>
      <c r="G12" s="25">
        <f t="shared" si="2"/>
        <v>4.3152623172721546E-2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4.25">
      <c r="A13" s="82" t="s">
        <v>218</v>
      </c>
      <c r="B13" s="77">
        <v>6737273911</v>
      </c>
      <c r="C13" s="77">
        <v>3154877207</v>
      </c>
      <c r="D13" s="70">
        <f t="shared" si="0"/>
        <v>3582396704</v>
      </c>
      <c r="E13" s="25">
        <f t="shared" si="3"/>
        <v>0.46827207097057566</v>
      </c>
      <c r="F13" s="25">
        <f t="shared" si="1"/>
        <v>4.5408193766799013E-2</v>
      </c>
      <c r="G13" s="25">
        <f t="shared" si="2"/>
        <v>4.063594570397671E-2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4.25">
      <c r="A14" s="82" t="s">
        <v>208</v>
      </c>
      <c r="B14" s="77">
        <v>4229592218</v>
      </c>
      <c r="C14" s="77">
        <v>2210056595</v>
      </c>
      <c r="D14" s="70">
        <f t="shared" si="0"/>
        <v>2019535623</v>
      </c>
      <c r="E14" s="25">
        <f t="shared" si="3"/>
        <v>0.52252238066700551</v>
      </c>
      <c r="F14" s="25">
        <f t="shared" si="1"/>
        <v>2.850680342325319E-2</v>
      </c>
      <c r="G14" s="25">
        <f t="shared" si="2"/>
        <v>2.8466318624975773E-2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4.25">
      <c r="A15" s="82" t="s">
        <v>219</v>
      </c>
      <c r="B15" s="81">
        <v>522120355</v>
      </c>
      <c r="C15" s="81">
        <v>2190782774</v>
      </c>
      <c r="D15" s="70">
        <f t="shared" si="0"/>
        <v>-1668662419</v>
      </c>
      <c r="E15" s="25">
        <f t="shared" si="3"/>
        <v>4.1959344297159227</v>
      </c>
      <c r="F15" s="25">
        <f t="shared" si="1"/>
        <v>3.5190111850314956E-3</v>
      </c>
      <c r="G15" s="25">
        <f t="shared" si="2"/>
        <v>2.8218064923713995E-2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4.25">
      <c r="A16" s="82" t="s">
        <v>206</v>
      </c>
      <c r="B16" s="77">
        <v>2027267481</v>
      </c>
      <c r="C16" s="77">
        <v>2175221714</v>
      </c>
      <c r="D16" s="70">
        <f t="shared" si="0"/>
        <v>-147954233</v>
      </c>
      <c r="E16" s="25">
        <f t="shared" si="3"/>
        <v>1.0729820975212496</v>
      </c>
      <c r="F16" s="25">
        <f t="shared" si="1"/>
        <v>1.3663472171449099E-2</v>
      </c>
      <c r="G16" s="25">
        <f t="shared" si="2"/>
        <v>2.8017632910749022E-2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4.25">
      <c r="A17" s="82" t="s">
        <v>314</v>
      </c>
      <c r="B17" s="81">
        <v>1799804869</v>
      </c>
      <c r="C17" s="81">
        <v>1851894005</v>
      </c>
      <c r="D17" s="70">
        <f t="shared" si="0"/>
        <v>-52089136</v>
      </c>
      <c r="E17" s="25">
        <f t="shared" si="3"/>
        <v>1.0289415463293761</v>
      </c>
      <c r="F17" s="25">
        <f t="shared" si="1"/>
        <v>1.213040902204463E-2</v>
      </c>
      <c r="G17" s="25">
        <f t="shared" si="2"/>
        <v>2.3853056489719655E-2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8" customHeight="1">
      <c r="A18" s="110" t="s">
        <v>14</v>
      </c>
      <c r="B18" s="81">
        <v>109958449884</v>
      </c>
      <c r="C18" s="81">
        <v>30639786101</v>
      </c>
      <c r="D18" s="70">
        <f t="shared" si="0"/>
        <v>79318663783</v>
      </c>
      <c r="E18" s="25">
        <f t="shared" si="3"/>
        <v>0.27864876354043966</v>
      </c>
      <c r="F18" s="25">
        <f t="shared" si="1"/>
        <v>0.74110310261801826</v>
      </c>
      <c r="G18" s="25">
        <f t="shared" si="2"/>
        <v>0.39465139296678059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8" customHeight="1">
      <c r="A19" s="88" t="s">
        <v>16</v>
      </c>
      <c r="B19" s="70">
        <f>SUM(B8:B17)</f>
        <v>38412875908</v>
      </c>
      <c r="C19" s="70">
        <f>SUM(C8:C17)</f>
        <v>46997811655</v>
      </c>
      <c r="D19" s="70">
        <f t="shared" si="0"/>
        <v>-8584935747</v>
      </c>
      <c r="E19" s="25">
        <f t="shared" si="3"/>
        <v>1.2234910962553593</v>
      </c>
      <c r="F19" s="25">
        <f t="shared" si="1"/>
        <v>0.25889689738198168</v>
      </c>
      <c r="G19" s="25">
        <f t="shared" si="2"/>
        <v>0.60534860703321935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8" customHeight="1">
      <c r="A20" s="88" t="s">
        <v>15</v>
      </c>
      <c r="B20" s="48">
        <f>SUM(B8:B18)</f>
        <v>148371325792</v>
      </c>
      <c r="C20" s="48">
        <f>SUM(C8:C18)</f>
        <v>77637597756</v>
      </c>
      <c r="D20" s="48">
        <f t="shared" si="0"/>
        <v>70733728036</v>
      </c>
      <c r="E20" s="26">
        <f t="shared" si="3"/>
        <v>0.52326551199548643</v>
      </c>
      <c r="F20" s="13"/>
      <c r="G20" s="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8" customHeight="1">
      <c r="A21" s="114" t="s">
        <v>146</v>
      </c>
      <c r="B21" s="114"/>
      <c r="C21" s="114"/>
      <c r="D21" s="114"/>
      <c r="E21" s="114"/>
      <c r="F21" s="114"/>
      <c r="G21" s="11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s="29" customFormat="1" ht="18" customHeight="1">
      <c r="A22" s="37"/>
      <c r="B22" s="38"/>
      <c r="C22" s="38"/>
      <c r="D22" s="39"/>
      <c r="E22" s="40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s="42" customFormat="1" ht="18" customHeight="1">
      <c r="A23" s="43" t="s">
        <v>80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ht="45">
      <c r="A24" s="23" t="s">
        <v>78</v>
      </c>
      <c r="B24" s="23" t="str">
        <f>$B$2&amp;" Final Budget"</f>
        <v>2020 Final Budget</v>
      </c>
      <c r="C24" s="23" t="str">
        <f>$B$2&amp;" Actual Amount"</f>
        <v>2020 Actual Amount</v>
      </c>
      <c r="D24" s="23" t="s">
        <v>143</v>
      </c>
      <c r="E24" s="23" t="s">
        <v>132</v>
      </c>
      <c r="F24" s="23" t="s">
        <v>81</v>
      </c>
      <c r="G24" s="23" t="s">
        <v>82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4.25">
      <c r="A25" s="82" t="s">
        <v>220</v>
      </c>
      <c r="B25" s="77">
        <v>20692544467</v>
      </c>
      <c r="C25" s="87">
        <v>32117244443</v>
      </c>
      <c r="D25" s="70">
        <f t="shared" ref="D25:D37" si="4">+B25-C25</f>
        <v>-11424699976</v>
      </c>
      <c r="E25" s="25">
        <f>+IF(B25=0,"",C25/B25)</f>
        <v>1.5521167294925886</v>
      </c>
      <c r="F25" s="25">
        <f>IFERROR(B25/$B$37,"")</f>
        <v>0.59488264051722295</v>
      </c>
      <c r="G25" s="25">
        <f>IFERROR(C25/$C$37,"")</f>
        <v>0.84306677922326356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4.25">
      <c r="A26" s="82" t="s">
        <v>310</v>
      </c>
      <c r="B26" s="87">
        <v>34216631</v>
      </c>
      <c r="C26" s="77">
        <v>1682870390</v>
      </c>
      <c r="D26" s="70">
        <f t="shared" si="4"/>
        <v>-1648653759</v>
      </c>
      <c r="E26" s="25">
        <f t="shared" ref="E26:E37" si="5">+IF(B26=0,"",C26/B26)</f>
        <v>49.182819606056484</v>
      </c>
      <c r="F26" s="25">
        <f t="shared" ref="F26:F36" si="6">IFERROR(B26/$B$37,"")</f>
        <v>9.8368181986246148E-4</v>
      </c>
      <c r="G26" s="25">
        <f t="shared" ref="G26:G36" si="7">IFERROR(C26/$C$37,"")</f>
        <v>4.4174777262272917E-2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4.25">
      <c r="A27" s="82" t="s">
        <v>209</v>
      </c>
      <c r="B27" s="77">
        <v>221024794</v>
      </c>
      <c r="C27" s="87">
        <v>1465742659</v>
      </c>
      <c r="D27" s="70">
        <f t="shared" si="4"/>
        <v>-1244717865</v>
      </c>
      <c r="E27" s="25">
        <f t="shared" si="5"/>
        <v>6.6315757272009943</v>
      </c>
      <c r="F27" s="25">
        <f t="shared" si="6"/>
        <v>6.3541636111587273E-3</v>
      </c>
      <c r="G27" s="25">
        <f t="shared" si="7"/>
        <v>3.8475247927522598E-2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4.25">
      <c r="A28" s="82" t="s">
        <v>315</v>
      </c>
      <c r="B28" s="77">
        <v>3000000000</v>
      </c>
      <c r="C28" s="87">
        <v>1090609148</v>
      </c>
      <c r="D28" s="70">
        <f t="shared" si="4"/>
        <v>1909390852</v>
      </c>
      <c r="E28" s="25">
        <f t="shared" si="5"/>
        <v>0.36353638266666666</v>
      </c>
      <c r="F28" s="25">
        <f t="shared" si="6"/>
        <v>8.6245938695349175E-2</v>
      </c>
      <c r="G28" s="25">
        <f t="shared" si="7"/>
        <v>2.8628120430057146E-2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4.25">
      <c r="A29" s="82" t="s">
        <v>208</v>
      </c>
      <c r="B29" s="87">
        <v>2474999999</v>
      </c>
      <c r="C29" s="87">
        <v>311000000</v>
      </c>
      <c r="D29" s="70">
        <f t="shared" si="4"/>
        <v>2163999999</v>
      </c>
      <c r="E29" s="25">
        <f t="shared" si="5"/>
        <v>0.12565656570733599</v>
      </c>
      <c r="F29" s="25">
        <f t="shared" si="6"/>
        <v>7.1152899394914426E-2</v>
      </c>
      <c r="G29" s="25">
        <f t="shared" si="7"/>
        <v>8.1636445742959904E-3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4.25">
      <c r="A30" s="82" t="s">
        <v>311</v>
      </c>
      <c r="B30" s="87">
        <v>48719800</v>
      </c>
      <c r="C30" s="87">
        <v>318100000</v>
      </c>
      <c r="D30" s="70">
        <f t="shared" si="4"/>
        <v>-269380200</v>
      </c>
      <c r="E30" s="25">
        <f t="shared" si="5"/>
        <v>6.5291729440597051</v>
      </c>
      <c r="F30" s="25">
        <f t="shared" si="6"/>
        <v>1.4006282946832243E-3</v>
      </c>
      <c r="G30" s="25">
        <f t="shared" si="7"/>
        <v>8.350017167471236E-3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4.25">
      <c r="A31" s="82" t="s">
        <v>312</v>
      </c>
      <c r="B31" s="87">
        <v>287984796</v>
      </c>
      <c r="C31" s="87">
        <v>290697674</v>
      </c>
      <c r="D31" s="70">
        <f t="shared" si="4"/>
        <v>-2712878</v>
      </c>
      <c r="E31" s="25">
        <f t="shared" si="5"/>
        <v>1.0094202125865006</v>
      </c>
      <c r="F31" s="25">
        <f t="shared" si="6"/>
        <v>8.2791730203362127E-3</v>
      </c>
      <c r="G31" s="25">
        <f t="shared" si="7"/>
        <v>7.6307153990693389E-3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4.25">
      <c r="A32" s="82" t="s">
        <v>313</v>
      </c>
      <c r="B32" s="87">
        <v>55000000</v>
      </c>
      <c r="C32" s="77">
        <v>205000000</v>
      </c>
      <c r="D32" s="70">
        <f t="shared" si="4"/>
        <v>-150000000</v>
      </c>
      <c r="E32" s="25">
        <f t="shared" si="5"/>
        <v>3.7272727272727271</v>
      </c>
      <c r="F32" s="25">
        <f t="shared" si="6"/>
        <v>1.5811755427480683E-3</v>
      </c>
      <c r="G32" s="25">
        <f t="shared" si="7"/>
        <v>5.3811805071725975E-3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4.25">
      <c r="A33" s="82" t="s">
        <v>203</v>
      </c>
      <c r="B33" s="87">
        <v>149821778</v>
      </c>
      <c r="C33" s="87">
        <v>150000000</v>
      </c>
      <c r="D33" s="70">
        <f t="shared" si="4"/>
        <v>-178222</v>
      </c>
      <c r="E33" s="25">
        <f t="shared" si="5"/>
        <v>1.0011895600384613</v>
      </c>
      <c r="F33" s="25">
        <f t="shared" si="6"/>
        <v>4.3071732935387385E-3</v>
      </c>
      <c r="G33" s="25">
        <f t="shared" si="7"/>
        <v>3.937449151589706E-3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4.25">
      <c r="A34" s="82" t="s">
        <v>207</v>
      </c>
      <c r="B34" s="87">
        <v>205000000</v>
      </c>
      <c r="C34" s="87">
        <v>38030000</v>
      </c>
      <c r="D34" s="70">
        <f t="shared" si="4"/>
        <v>166970000</v>
      </c>
      <c r="E34" s="25">
        <f t="shared" si="5"/>
        <v>0.18551219512195122</v>
      </c>
      <c r="F34" s="25">
        <f t="shared" si="6"/>
        <v>5.8934724775155274E-3</v>
      </c>
      <c r="G34" s="25">
        <f t="shared" si="7"/>
        <v>9.9827460823304331E-4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8" customHeight="1">
      <c r="A35" s="110" t="s">
        <v>14</v>
      </c>
      <c r="B35" s="77">
        <v>7614934337</v>
      </c>
      <c r="C35" s="87">
        <v>426435745</v>
      </c>
      <c r="D35" s="70">
        <f t="shared" si="4"/>
        <v>7188498592</v>
      </c>
      <c r="E35" s="25">
        <f t="shared" si="5"/>
        <v>5.5999924113331198E-2</v>
      </c>
      <c r="F35" s="25">
        <f t="shared" si="6"/>
        <v>0.21891905333267048</v>
      </c>
      <c r="G35" s="25">
        <f t="shared" si="7"/>
        <v>1.1193793749051828E-2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8" customHeight="1">
      <c r="A36" s="88" t="s">
        <v>16</v>
      </c>
      <c r="B36" s="70">
        <f>SUM(B25:B34)</f>
        <v>27169312265</v>
      </c>
      <c r="C36" s="70">
        <f>SUM(C25:C34)</f>
        <v>37669294314</v>
      </c>
      <c r="D36" s="70">
        <f t="shared" si="4"/>
        <v>-10499982049</v>
      </c>
      <c r="E36" s="25">
        <f t="shared" si="5"/>
        <v>1.3864647712311167</v>
      </c>
      <c r="F36" s="25">
        <f t="shared" si="6"/>
        <v>0.78108094666732952</v>
      </c>
      <c r="G36" s="25">
        <f t="shared" si="7"/>
        <v>0.98880620625094817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8" customHeight="1">
      <c r="A37" s="88" t="s">
        <v>15</v>
      </c>
      <c r="B37" s="48">
        <f>SUM(B25:B35)</f>
        <v>34784246602</v>
      </c>
      <c r="C37" s="48">
        <f>SUM(C25:C35)</f>
        <v>38095730059</v>
      </c>
      <c r="D37" s="48">
        <f t="shared" si="4"/>
        <v>-3311483457</v>
      </c>
      <c r="E37" s="26">
        <f t="shared" si="5"/>
        <v>1.095200666407695</v>
      </c>
      <c r="F37" s="13"/>
      <c r="G37" s="9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8" customHeight="1">
      <c r="A38" s="114" t="s">
        <v>146</v>
      </c>
      <c r="B38" s="114"/>
      <c r="C38" s="114"/>
      <c r="D38" s="114"/>
      <c r="E38" s="114"/>
      <c r="F38" s="114"/>
      <c r="G38" s="114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8" customHeight="1"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8" customHeight="1">
      <c r="A40" s="43" t="s">
        <v>79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42" customHeight="1">
      <c r="A41" s="35" t="s">
        <v>78</v>
      </c>
      <c r="B41" s="23" t="str">
        <f>$B$2&amp;" Final Budget"</f>
        <v>2020 Final Budget</v>
      </c>
      <c r="C41" s="23" t="str">
        <f>$B$2&amp;" Actual Amount"</f>
        <v>2020 Actual Amount</v>
      </c>
      <c r="D41" s="23" t="s">
        <v>143</v>
      </c>
      <c r="E41" s="23" t="s">
        <v>132</v>
      </c>
      <c r="F41" s="23" t="s">
        <v>81</v>
      </c>
      <c r="G41" s="23" t="s">
        <v>82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4.25">
      <c r="A42" s="82" t="s">
        <v>221</v>
      </c>
      <c r="B42" s="77">
        <v>21214664822</v>
      </c>
      <c r="C42" s="77">
        <v>34307727217</v>
      </c>
      <c r="D42" s="70">
        <f t="shared" ref="D42:D54" si="8">+B42-C42</f>
        <v>-13093062395</v>
      </c>
      <c r="E42" s="25">
        <f>+IF(B42=0,"",C42/B42)</f>
        <v>1.6171703632773049</v>
      </c>
      <c r="F42" s="25">
        <f>IFERROR(B42/$B$54,"")</f>
        <v>0.11582866162695062</v>
      </c>
      <c r="G42" s="25">
        <f>IFERROR(C42/$C$54,"")</f>
        <v>0.18735960039466626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4.25">
      <c r="A43" s="82" t="s">
        <v>222</v>
      </c>
      <c r="B43" s="77">
        <v>44967448</v>
      </c>
      <c r="C43" s="77">
        <v>10692817430</v>
      </c>
      <c r="D43" s="70">
        <f t="shared" si="8"/>
        <v>-10647849982</v>
      </c>
      <c r="E43" s="25">
        <f t="shared" ref="E43:E54" si="9">+IF(B43=0,"",C43/B43)</f>
        <v>237.79017724110116</v>
      </c>
      <c r="F43" s="25">
        <f t="shared" ref="F43:F53" si="10">IFERROR(B43/$B$54,"")</f>
        <v>2.4551504170917498E-4</v>
      </c>
      <c r="G43" s="25">
        <f t="shared" ref="G43:G53" si="11">IFERROR(C43/$C$54,"")</f>
        <v>5.8395066164138268E-2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4.25">
      <c r="A44" s="82" t="s">
        <v>217</v>
      </c>
      <c r="B44" s="77">
        <v>9148034613</v>
      </c>
      <c r="C44" s="77">
        <v>9126406269</v>
      </c>
      <c r="D44" s="70">
        <f t="shared" si="8"/>
        <v>21628344</v>
      </c>
      <c r="E44" s="25">
        <f t="shared" si="9"/>
        <v>0.99763573872258149</v>
      </c>
      <c r="F44" s="25">
        <f t="shared" si="10"/>
        <v>4.9946799283954728E-2</v>
      </c>
      <c r="G44" s="25">
        <f t="shared" si="11"/>
        <v>4.9840661865584779E-2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4.25">
      <c r="A45" s="82" t="s">
        <v>203</v>
      </c>
      <c r="B45" s="77">
        <v>6039774504</v>
      </c>
      <c r="C45" s="77">
        <v>8606839134</v>
      </c>
      <c r="D45" s="70">
        <f t="shared" si="8"/>
        <v>-2567064630</v>
      </c>
      <c r="E45" s="25">
        <f t="shared" si="9"/>
        <v>1.4250265681773209</v>
      </c>
      <c r="F45" s="25">
        <f t="shared" si="10"/>
        <v>3.2976198455015093E-2</v>
      </c>
      <c r="G45" s="25">
        <f t="shared" si="11"/>
        <v>4.7003228474090247E-2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4.25">
      <c r="A46" s="82" t="s">
        <v>223</v>
      </c>
      <c r="B46" s="77">
        <v>4030508277</v>
      </c>
      <c r="C46" s="77">
        <v>3788650527</v>
      </c>
      <c r="D46" s="70">
        <f t="shared" si="8"/>
        <v>241857750</v>
      </c>
      <c r="E46" s="25">
        <f t="shared" si="9"/>
        <v>0.93999323822750702</v>
      </c>
      <c r="F46" s="25">
        <f t="shared" si="10"/>
        <v>2.2005927659866979E-2</v>
      </c>
      <c r="G46" s="25">
        <f t="shared" si="11"/>
        <v>2.0690383955892747E-2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4.25">
      <c r="A47" s="82" t="s">
        <v>224</v>
      </c>
      <c r="B47" s="77">
        <v>5210126099</v>
      </c>
      <c r="C47" s="77">
        <v>3350266000</v>
      </c>
      <c r="D47" s="70">
        <f t="shared" si="8"/>
        <v>1859860099</v>
      </c>
      <c r="E47" s="25">
        <f t="shared" si="9"/>
        <v>0.64302973408705588</v>
      </c>
      <c r="F47" s="25">
        <f t="shared" si="10"/>
        <v>2.8446451453194459E-2</v>
      </c>
      <c r="G47" s="25">
        <f t="shared" si="11"/>
        <v>1.8296300859731676E-2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4.25">
      <c r="A48" s="82" t="s">
        <v>316</v>
      </c>
      <c r="B48" s="77">
        <v>6827584800</v>
      </c>
      <c r="C48" s="77">
        <v>3154877207</v>
      </c>
      <c r="D48" s="70">
        <f t="shared" si="8"/>
        <v>3672707593</v>
      </c>
      <c r="E48" s="25">
        <f t="shared" si="9"/>
        <v>0.46207806997871342</v>
      </c>
      <c r="F48" s="25">
        <f t="shared" si="10"/>
        <v>3.7277516103313875E-2</v>
      </c>
      <c r="G48" s="25">
        <f t="shared" si="11"/>
        <v>1.7229253603977108E-2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4.25">
      <c r="A49" s="82" t="s">
        <v>208</v>
      </c>
      <c r="B49" s="77">
        <v>6704592217</v>
      </c>
      <c r="C49" s="77">
        <v>2521056595</v>
      </c>
      <c r="D49" s="70">
        <f t="shared" si="8"/>
        <v>4183535622</v>
      </c>
      <c r="E49" s="25">
        <f t="shared" si="9"/>
        <v>0.37601937797315554</v>
      </c>
      <c r="F49" s="25">
        <f t="shared" si="10"/>
        <v>3.6605996359850464E-2</v>
      </c>
      <c r="G49" s="25">
        <f t="shared" si="11"/>
        <v>1.3767864983416455E-2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4.25">
      <c r="A50" s="82" t="s">
        <v>205</v>
      </c>
      <c r="B50" s="77">
        <v>810105151</v>
      </c>
      <c r="C50" s="77">
        <v>2498847469</v>
      </c>
      <c r="D50" s="70">
        <f t="shared" si="8"/>
        <v>-1688742318</v>
      </c>
      <c r="E50" s="25">
        <f t="shared" si="9"/>
        <v>3.0845964451841881</v>
      </c>
      <c r="F50" s="25">
        <f t="shared" si="10"/>
        <v>4.4230439747566398E-3</v>
      </c>
      <c r="G50" s="25">
        <f t="shared" si="11"/>
        <v>1.3646577643507418E-2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4.25">
      <c r="A51" s="82" t="s">
        <v>225</v>
      </c>
      <c r="B51" s="77">
        <v>2027267481</v>
      </c>
      <c r="C51" s="77">
        <v>2175221714</v>
      </c>
      <c r="D51" s="70">
        <f t="shared" si="8"/>
        <v>-147954233</v>
      </c>
      <c r="E51" s="25">
        <f t="shared" si="9"/>
        <v>1.0729820975212496</v>
      </c>
      <c r="F51" s="25">
        <f t="shared" si="10"/>
        <v>1.1068554749946431E-2</v>
      </c>
      <c r="G51" s="25">
        <f t="shared" si="11"/>
        <v>1.1879209267552251E-2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8" customHeight="1">
      <c r="A52" s="110" t="s">
        <v>14</v>
      </c>
      <c r="B52" s="77">
        <v>121097947000</v>
      </c>
      <c r="C52" s="77">
        <v>102888949220</v>
      </c>
      <c r="D52" s="70">
        <f t="shared" si="8"/>
        <v>18208997780</v>
      </c>
      <c r="E52" s="25">
        <f t="shared" si="9"/>
        <v>0.84963413310384195</v>
      </c>
      <c r="F52" s="25">
        <f t="shared" si="10"/>
        <v>0.66117533529144157</v>
      </c>
      <c r="G52" s="25">
        <f t="shared" si="11"/>
        <v>0.5618918527874428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8" customHeight="1">
      <c r="A53" s="88" t="s">
        <v>16</v>
      </c>
      <c r="B53" s="70">
        <f>SUM(B42:B51)</f>
        <v>62057625412</v>
      </c>
      <c r="C53" s="70">
        <f>SUM(C42:C51)</f>
        <v>80222709562</v>
      </c>
      <c r="D53" s="70">
        <f t="shared" si="8"/>
        <v>-18165084150</v>
      </c>
      <c r="E53" s="25">
        <f t="shared" si="9"/>
        <v>1.2927131682754887</v>
      </c>
      <c r="F53" s="25">
        <f t="shared" si="10"/>
        <v>0.33882466470855849</v>
      </c>
      <c r="G53" s="25">
        <f t="shared" si="11"/>
        <v>0.4381081472125572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8" customHeight="1">
      <c r="A54" s="88" t="s">
        <v>15</v>
      </c>
      <c r="B54" s="48">
        <f>SUM(B42:B52)</f>
        <v>183155572412</v>
      </c>
      <c r="C54" s="48">
        <f>SUM(C42:C52)</f>
        <v>183111658782</v>
      </c>
      <c r="D54" s="48">
        <f t="shared" si="8"/>
        <v>43913630</v>
      </c>
      <c r="E54" s="26">
        <f t="shared" si="9"/>
        <v>0.99976023863526675</v>
      </c>
      <c r="F54" s="13"/>
      <c r="G54" s="9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s="29" customFormat="1" ht="15.75" customHeight="1">
      <c r="A55" s="114" t="s">
        <v>146</v>
      </c>
      <c r="B55" s="114"/>
      <c r="C55" s="114"/>
      <c r="D55" s="114"/>
      <c r="E55" s="114"/>
      <c r="F55" s="114"/>
      <c r="G55" s="114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s="29" customFormat="1" ht="15.75" customHeight="1">
      <c r="A56" s="37"/>
      <c r="B56" s="38"/>
      <c r="C56" s="38"/>
      <c r="D56" s="39"/>
      <c r="E56" s="40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</row>
    <row r="57" spans="1:25" s="29" customFormat="1" ht="15.75" customHeight="1">
      <c r="A57" s="37"/>
      <c r="B57" s="38"/>
      <c r="C57" s="38"/>
      <c r="D57" s="39"/>
      <c r="E57" s="40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s="29" customFormat="1" ht="15.75" customHeight="1">
      <c r="A58" s="37"/>
      <c r="B58" s="37"/>
      <c r="C58" s="41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</row>
    <row r="59" spans="1:25" ht="15.75" customHeight="1">
      <c r="A59" s="16" t="s">
        <v>0</v>
      </c>
      <c r="B59" s="5"/>
      <c r="C59" s="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.75" customHeight="1">
      <c r="A60" s="1" t="s">
        <v>1</v>
      </c>
      <c r="B60" s="5"/>
      <c r="C60" s="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.75" customHeight="1">
      <c r="A61" s="22" t="s">
        <v>88</v>
      </c>
      <c r="B61" s="5"/>
      <c r="C61" s="8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.75" customHeight="1">
      <c r="A62" s="19" t="s">
        <v>89</v>
      </c>
      <c r="B62" s="5"/>
      <c r="C62" s="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.75" customHeight="1">
      <c r="A63" s="20" t="s">
        <v>2</v>
      </c>
      <c r="B63" s="5"/>
      <c r="C63" s="8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.75" customHeight="1">
      <c r="A64" s="4" t="s">
        <v>3</v>
      </c>
      <c r="B64" s="5"/>
      <c r="C64" s="8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.75" customHeight="1">
      <c r="A65" s="13"/>
      <c r="B65" s="5"/>
      <c r="C65" s="8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.75" customHeight="1">
      <c r="A66" s="5"/>
      <c r="B66" s="5"/>
      <c r="C66" s="8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.75" customHeight="1">
      <c r="A67" s="5"/>
      <c r="B67" s="5"/>
      <c r="C67" s="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.75" customHeight="1">
      <c r="A68" s="5"/>
      <c r="B68" s="5"/>
      <c r="C68" s="8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.75" customHeight="1">
      <c r="A69" s="5"/>
      <c r="B69" s="5"/>
      <c r="C69" s="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.75" customHeight="1">
      <c r="A70" s="5"/>
      <c r="B70" s="5"/>
      <c r="C70" s="8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75" customHeight="1">
      <c r="A71" s="5"/>
      <c r="B71" s="5"/>
      <c r="C71" s="8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.75" customHeight="1">
      <c r="A72" s="5"/>
      <c r="B72" s="5"/>
      <c r="C72" s="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75" customHeight="1">
      <c r="A73" s="5"/>
      <c r="B73" s="5"/>
      <c r="C73" s="8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.75" customHeight="1">
      <c r="A74" s="5"/>
      <c r="B74" s="5"/>
      <c r="C74" s="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75" customHeight="1">
      <c r="A75" s="5"/>
      <c r="B75" s="5"/>
      <c r="C75" s="8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75" customHeight="1">
      <c r="A76" s="5"/>
      <c r="B76" s="5"/>
      <c r="C76" s="8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5.75" customHeight="1">
      <c r="A77" s="5"/>
      <c r="B77" s="5"/>
      <c r="C77" s="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 customHeight="1">
      <c r="A78" s="5"/>
      <c r="B78" s="5"/>
      <c r="C78" s="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5.75" customHeight="1">
      <c r="A79" s="5"/>
      <c r="B79" s="5"/>
      <c r="C79" s="8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5.75" customHeight="1">
      <c r="A80" s="5"/>
      <c r="B80" s="5"/>
      <c r="C80" s="8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5.75" customHeight="1">
      <c r="A81" s="5"/>
      <c r="B81" s="5"/>
      <c r="C81" s="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5.75" customHeight="1">
      <c r="A82" s="5"/>
      <c r="B82" s="5"/>
      <c r="C82" s="8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5.75" customHeight="1">
      <c r="A83" s="5"/>
      <c r="B83" s="5"/>
      <c r="C83" s="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75" customHeight="1">
      <c r="A84" s="5"/>
      <c r="B84" s="5"/>
      <c r="C84" s="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75" customHeight="1">
      <c r="A85" s="5"/>
      <c r="B85" s="5"/>
      <c r="C85" s="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5.75" customHeight="1">
      <c r="A86" s="5"/>
      <c r="B86" s="5"/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5.75" customHeight="1">
      <c r="A87" s="5"/>
      <c r="B87" s="5"/>
      <c r="C87" s="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5.75" customHeight="1">
      <c r="A88" s="5"/>
      <c r="B88" s="5"/>
      <c r="C88" s="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5.75" customHeight="1">
      <c r="A89" s="5"/>
      <c r="B89" s="5"/>
      <c r="C89" s="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ht="15.75" customHeight="1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</sheetData>
  <sheetProtection sheet="1" objects="1" scenarios="1" formatColumns="0" formatRows="0"/>
  <sortState xmlns:xlrd2="http://schemas.microsoft.com/office/spreadsheetml/2017/richdata2" ref="A41:C51">
    <sortCondition descending="1" ref="C41:C51"/>
  </sortState>
  <mergeCells count="3">
    <mergeCell ref="A21:G21"/>
    <mergeCell ref="A38:G38"/>
    <mergeCell ref="A55:G55"/>
  </mergeCells>
  <pageMargins left="0.7" right="0.7" top="0.75" bottom="0.75" header="0.51180555555555496" footer="0.51180555555555496"/>
  <pageSetup scale="65" firstPageNumber="0" orientation="landscape" r:id="rId1"/>
  <ignoredErrors>
    <ignoredError sqref="B36:C36 B53:C5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3F75-2809-4969-BC29-4826FECFCA10}">
  <dimension ref="A1:Z995"/>
  <sheetViews>
    <sheetView showGridLines="0" topLeftCell="B1" workbookViewId="0">
      <selection activeCell="E15" sqref="E15"/>
    </sheetView>
  </sheetViews>
  <sheetFormatPr defaultColWidth="8.7109375" defaultRowHeight="12.75"/>
  <cols>
    <col min="1" max="1" width="50.7109375" customWidth="1"/>
    <col min="2" max="2" width="30.7109375" customWidth="1"/>
    <col min="3" max="7" width="24.7109375" customWidth="1"/>
    <col min="8" max="9" width="18.7109375" customWidth="1"/>
    <col min="10" max="1027" width="14.42578125" customWidth="1"/>
  </cols>
  <sheetData>
    <row r="1" spans="1:26" ht="15.75" customHeight="1">
      <c r="A1" s="3" t="str">
        <f>'1. Budget Outturns'!A1</f>
        <v>State</v>
      </c>
      <c r="B1" s="80" t="str">
        <f>+'1. Budget Outturns'!B1</f>
        <v>Bayelsa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>
      <c r="A2" s="3" t="str">
        <f>'1. Budget Outturns'!A2</f>
        <v>Year</v>
      </c>
      <c r="B2" s="80">
        <f>+'1. Budget Outturns'!B2</f>
        <v>2020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.75" customHeight="1">
      <c r="A5" s="2" t="s">
        <v>84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35" t="s">
        <v>130</v>
      </c>
      <c r="B6" s="23" t="s">
        <v>85</v>
      </c>
      <c r="C6" s="23" t="s">
        <v>86</v>
      </c>
      <c r="D6" s="23" t="s">
        <v>83</v>
      </c>
      <c r="E6" s="24" t="s">
        <v>133</v>
      </c>
      <c r="F6" s="24" t="s">
        <v>114</v>
      </c>
      <c r="G6" s="24" t="s">
        <v>143</v>
      </c>
      <c r="H6" s="23" t="s">
        <v>132</v>
      </c>
      <c r="I6" s="23" t="s">
        <v>87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4.25">
      <c r="A7" s="82" t="s">
        <v>237</v>
      </c>
      <c r="B7" s="82" t="s">
        <v>238</v>
      </c>
      <c r="C7" s="82">
        <v>1</v>
      </c>
      <c r="D7" s="82" t="s">
        <v>235</v>
      </c>
      <c r="E7" s="86">
        <v>200000000</v>
      </c>
      <c r="F7" s="86">
        <v>0</v>
      </c>
      <c r="G7" s="53">
        <f>+E7-F7</f>
        <v>200000000</v>
      </c>
      <c r="H7" s="25">
        <f>IFERROR(F7/E7,"")</f>
        <v>0</v>
      </c>
      <c r="I7" s="82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4.25">
      <c r="A8" s="82" t="s">
        <v>308</v>
      </c>
      <c r="B8" s="82" t="s">
        <v>239</v>
      </c>
      <c r="C8" s="82">
        <v>17</v>
      </c>
      <c r="D8" s="82" t="s">
        <v>240</v>
      </c>
      <c r="E8" s="86">
        <v>51200000</v>
      </c>
      <c r="F8" s="86">
        <v>44000000</v>
      </c>
      <c r="G8" s="53">
        <f t="shared" ref="G8:G31" si="0">+E8-F8</f>
        <v>7200000</v>
      </c>
      <c r="H8" s="25">
        <f t="shared" ref="H8:H31" si="1">IFERROR(F8/E8,"")</f>
        <v>0.859375</v>
      </c>
      <c r="I8" s="82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25">
      <c r="A9" s="82" t="s">
        <v>241</v>
      </c>
      <c r="B9" s="82" t="s">
        <v>227</v>
      </c>
      <c r="C9" s="82">
        <v>17</v>
      </c>
      <c r="D9" s="82" t="s">
        <v>229</v>
      </c>
      <c r="E9" s="86">
        <v>450000000</v>
      </c>
      <c r="F9" s="86">
        <v>0</v>
      </c>
      <c r="G9" s="53">
        <f t="shared" si="0"/>
        <v>450000000</v>
      </c>
      <c r="H9" s="25">
        <f t="shared" si="1"/>
        <v>0</v>
      </c>
      <c r="I9" s="82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25">
      <c r="A10" s="82" t="s">
        <v>242</v>
      </c>
      <c r="B10" s="82" t="s">
        <v>243</v>
      </c>
      <c r="C10" s="82">
        <v>5</v>
      </c>
      <c r="D10" s="82" t="s">
        <v>232</v>
      </c>
      <c r="E10" s="86">
        <v>21000000</v>
      </c>
      <c r="F10" s="86">
        <v>0</v>
      </c>
      <c r="G10" s="53">
        <f t="shared" si="0"/>
        <v>21000000</v>
      </c>
      <c r="H10" s="25">
        <f t="shared" ref="H10:H22" si="2">IFERROR(F10/E10,"")</f>
        <v>0</v>
      </c>
      <c r="I10" s="8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.25">
      <c r="A11" s="82" t="s">
        <v>244</v>
      </c>
      <c r="B11" s="82" t="s">
        <v>245</v>
      </c>
      <c r="C11" s="82">
        <v>17</v>
      </c>
      <c r="D11" s="82" t="s">
        <v>229</v>
      </c>
      <c r="E11" s="86">
        <v>500000000</v>
      </c>
      <c r="F11" s="86">
        <v>0</v>
      </c>
      <c r="G11" s="53">
        <f t="shared" si="0"/>
        <v>500000000</v>
      </c>
      <c r="H11" s="25">
        <f t="shared" si="2"/>
        <v>0</v>
      </c>
      <c r="I11" s="8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4.25">
      <c r="A12" s="82" t="s">
        <v>246</v>
      </c>
      <c r="B12" s="82" t="s">
        <v>247</v>
      </c>
      <c r="C12" s="82">
        <v>17</v>
      </c>
      <c r="D12" s="82" t="s">
        <v>229</v>
      </c>
      <c r="E12" s="86">
        <v>100000000</v>
      </c>
      <c r="F12" s="86">
        <v>0</v>
      </c>
      <c r="G12" s="53">
        <f t="shared" si="0"/>
        <v>100000000</v>
      </c>
      <c r="H12" s="25">
        <f t="shared" si="2"/>
        <v>0</v>
      </c>
      <c r="I12" s="82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25">
      <c r="A13" s="82" t="s">
        <v>248</v>
      </c>
      <c r="B13" s="82" t="s">
        <v>249</v>
      </c>
      <c r="C13" s="82">
        <v>3</v>
      </c>
      <c r="D13" s="82" t="s">
        <v>272</v>
      </c>
      <c r="E13" s="86">
        <v>5000000</v>
      </c>
      <c r="F13" s="86">
        <v>0</v>
      </c>
      <c r="G13" s="53">
        <f t="shared" si="0"/>
        <v>5000000</v>
      </c>
      <c r="H13" s="25">
        <f t="shared" si="2"/>
        <v>0</v>
      </c>
      <c r="I13" s="82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25">
      <c r="A14" s="82" t="s">
        <v>250</v>
      </c>
      <c r="B14" s="82" t="s">
        <v>251</v>
      </c>
      <c r="C14" s="82">
        <v>5</v>
      </c>
      <c r="D14" s="82" t="s">
        <v>232</v>
      </c>
      <c r="E14" s="86">
        <v>20000000</v>
      </c>
      <c r="F14" s="86">
        <v>0</v>
      </c>
      <c r="G14" s="53">
        <f t="shared" si="0"/>
        <v>20000000</v>
      </c>
      <c r="H14" s="25">
        <f t="shared" si="2"/>
        <v>0</v>
      </c>
      <c r="I14" s="8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25">
      <c r="A15" s="82" t="s">
        <v>252</v>
      </c>
      <c r="B15" s="82" t="s">
        <v>253</v>
      </c>
      <c r="C15" s="82">
        <v>17</v>
      </c>
      <c r="D15" s="82" t="s">
        <v>254</v>
      </c>
      <c r="E15" s="86">
        <v>5000000</v>
      </c>
      <c r="F15" s="86">
        <v>0</v>
      </c>
      <c r="G15" s="53">
        <f t="shared" si="0"/>
        <v>5000000</v>
      </c>
      <c r="H15" s="25">
        <f t="shared" si="2"/>
        <v>0</v>
      </c>
      <c r="I15" s="82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4.25">
      <c r="A16" s="82" t="s">
        <v>255</v>
      </c>
      <c r="B16" s="82" t="s">
        <v>256</v>
      </c>
      <c r="C16" s="82">
        <v>4</v>
      </c>
      <c r="D16" s="82" t="s">
        <v>257</v>
      </c>
      <c r="E16" s="86">
        <v>15000000</v>
      </c>
      <c r="F16" s="86">
        <v>0</v>
      </c>
      <c r="G16" s="53">
        <f t="shared" si="0"/>
        <v>15000000</v>
      </c>
      <c r="H16" s="25">
        <f t="shared" si="2"/>
        <v>0</v>
      </c>
      <c r="I16" s="82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>
      <c r="A17" s="82" t="s">
        <v>258</v>
      </c>
      <c r="B17" s="82" t="s">
        <v>227</v>
      </c>
      <c r="C17" s="82">
        <v>14</v>
      </c>
      <c r="D17" s="82" t="s">
        <v>229</v>
      </c>
      <c r="E17" s="86">
        <v>2000000000</v>
      </c>
      <c r="F17" s="86">
        <v>1932000000</v>
      </c>
      <c r="G17" s="53">
        <f t="shared" si="0"/>
        <v>68000000</v>
      </c>
      <c r="H17" s="25">
        <f t="shared" si="2"/>
        <v>0.96599999999999997</v>
      </c>
      <c r="I17" s="82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>
      <c r="A18" s="82" t="s">
        <v>259</v>
      </c>
      <c r="B18" s="82" t="s">
        <v>260</v>
      </c>
      <c r="C18" s="82">
        <v>4</v>
      </c>
      <c r="D18" s="82" t="s">
        <v>257</v>
      </c>
      <c r="E18" s="86">
        <v>10000000</v>
      </c>
      <c r="F18" s="86">
        <v>0</v>
      </c>
      <c r="G18" s="53">
        <f t="shared" si="0"/>
        <v>10000000</v>
      </c>
      <c r="H18" s="25">
        <f t="shared" si="2"/>
        <v>0</v>
      </c>
      <c r="I18" s="82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>
      <c r="A19" s="82" t="s">
        <v>261</v>
      </c>
      <c r="B19" s="82" t="s">
        <v>262</v>
      </c>
      <c r="C19" s="82">
        <v>19</v>
      </c>
      <c r="D19" s="82" t="s">
        <v>229</v>
      </c>
      <c r="E19" s="86">
        <v>200000000</v>
      </c>
      <c r="F19" s="86">
        <v>0</v>
      </c>
      <c r="G19" s="53">
        <f t="shared" si="0"/>
        <v>200000000</v>
      </c>
      <c r="H19" s="25">
        <f t="shared" si="2"/>
        <v>0</v>
      </c>
      <c r="I19" s="82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>
      <c r="A20" s="82" t="s">
        <v>263</v>
      </c>
      <c r="B20" s="82" t="s">
        <v>264</v>
      </c>
      <c r="C20" s="82">
        <v>9</v>
      </c>
      <c r="D20" s="82" t="s">
        <v>265</v>
      </c>
      <c r="E20" s="86">
        <v>6000000</v>
      </c>
      <c r="F20" s="86">
        <v>0</v>
      </c>
      <c r="G20" s="53">
        <f t="shared" si="0"/>
        <v>6000000</v>
      </c>
      <c r="H20" s="25">
        <f t="shared" si="2"/>
        <v>0</v>
      </c>
      <c r="I20" s="82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>
      <c r="A21" s="82" t="s">
        <v>266</v>
      </c>
      <c r="B21" s="82" t="s">
        <v>227</v>
      </c>
      <c r="C21" s="82">
        <v>18</v>
      </c>
      <c r="D21" s="82" t="s">
        <v>229</v>
      </c>
      <c r="E21" s="86">
        <v>2300000000</v>
      </c>
      <c r="F21" s="86">
        <v>2225960450</v>
      </c>
      <c r="G21" s="53">
        <f t="shared" si="0"/>
        <v>74039550</v>
      </c>
      <c r="H21" s="25">
        <f t="shared" si="2"/>
        <v>0.96780889130434777</v>
      </c>
      <c r="I21" s="8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4.25">
      <c r="A22" s="82" t="s">
        <v>267</v>
      </c>
      <c r="B22" s="82" t="s">
        <v>268</v>
      </c>
      <c r="C22" s="82">
        <v>5</v>
      </c>
      <c r="D22" s="82" t="s">
        <v>232</v>
      </c>
      <c r="E22" s="86">
        <v>4000000</v>
      </c>
      <c r="F22" s="86">
        <v>0</v>
      </c>
      <c r="G22" s="53">
        <f t="shared" si="0"/>
        <v>4000000</v>
      </c>
      <c r="H22" s="25">
        <f t="shared" si="2"/>
        <v>0</v>
      </c>
      <c r="I22" s="8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>
      <c r="A23" s="82" t="s">
        <v>269</v>
      </c>
      <c r="B23" s="82" t="s">
        <v>270</v>
      </c>
      <c r="C23" s="82">
        <v>17</v>
      </c>
      <c r="D23" s="82" t="s">
        <v>229</v>
      </c>
      <c r="E23" s="86">
        <v>2775050000</v>
      </c>
      <c r="F23" s="86">
        <v>2695000000</v>
      </c>
      <c r="G23" s="53">
        <f t="shared" si="0"/>
        <v>80050000</v>
      </c>
      <c r="H23" s="25">
        <f t="shared" si="1"/>
        <v>0.97115367290679444</v>
      </c>
      <c r="I23" s="82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>
      <c r="A24" s="82" t="s">
        <v>271</v>
      </c>
      <c r="B24" s="82" t="s">
        <v>227</v>
      </c>
      <c r="C24" s="82">
        <v>12</v>
      </c>
      <c r="D24" s="82" t="s">
        <v>272</v>
      </c>
      <c r="E24" s="86">
        <v>13000000</v>
      </c>
      <c r="F24" s="86">
        <v>0</v>
      </c>
      <c r="G24" s="53">
        <f t="shared" si="0"/>
        <v>13000000</v>
      </c>
      <c r="H24" s="25">
        <f t="shared" si="1"/>
        <v>0</v>
      </c>
      <c r="I24" s="8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4.25">
      <c r="A25" s="82" t="s">
        <v>273</v>
      </c>
      <c r="B25" s="82" t="s">
        <v>238</v>
      </c>
      <c r="C25" s="82">
        <v>1</v>
      </c>
      <c r="D25" s="82" t="s">
        <v>229</v>
      </c>
      <c r="E25" s="86">
        <v>65000000</v>
      </c>
      <c r="F25" s="86">
        <v>50000000</v>
      </c>
      <c r="G25" s="53">
        <f t="shared" si="0"/>
        <v>15000000</v>
      </c>
      <c r="H25" s="25">
        <f t="shared" si="1"/>
        <v>0.76923076923076927</v>
      </c>
      <c r="I25" s="82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4.25">
      <c r="A26" s="82" t="s">
        <v>274</v>
      </c>
      <c r="B26" s="82" t="s">
        <v>275</v>
      </c>
      <c r="C26" s="82">
        <v>17</v>
      </c>
      <c r="D26" s="82" t="s">
        <v>254</v>
      </c>
      <c r="E26" s="86">
        <v>10000000</v>
      </c>
      <c r="F26" s="86">
        <v>0</v>
      </c>
      <c r="G26" s="53">
        <f t="shared" si="0"/>
        <v>10000000</v>
      </c>
      <c r="H26" s="25">
        <f t="shared" si="1"/>
        <v>0</v>
      </c>
      <c r="I26" s="82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4.25">
      <c r="A27" s="82" t="s">
        <v>276</v>
      </c>
      <c r="B27" s="82" t="s">
        <v>277</v>
      </c>
      <c r="C27" s="82">
        <v>5</v>
      </c>
      <c r="D27" s="82" t="s">
        <v>232</v>
      </c>
      <c r="E27" s="86">
        <v>5000000</v>
      </c>
      <c r="F27" s="86">
        <v>0</v>
      </c>
      <c r="G27" s="53">
        <f t="shared" si="0"/>
        <v>5000000</v>
      </c>
      <c r="H27" s="25">
        <f t="shared" si="1"/>
        <v>0</v>
      </c>
      <c r="I27" s="8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>
      <c r="A28" s="82" t="s">
        <v>278</v>
      </c>
      <c r="B28" s="82" t="s">
        <v>279</v>
      </c>
      <c r="C28" s="82">
        <v>17</v>
      </c>
      <c r="D28" s="82" t="s">
        <v>229</v>
      </c>
      <c r="E28" s="86">
        <v>400000000</v>
      </c>
      <c r="F28" s="86">
        <v>333801132</v>
      </c>
      <c r="G28" s="53">
        <f t="shared" si="0"/>
        <v>66198868</v>
      </c>
      <c r="H28" s="25">
        <f t="shared" si="1"/>
        <v>0.83450283000000003</v>
      </c>
      <c r="I28" s="82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>
      <c r="A29" s="82" t="s">
        <v>281</v>
      </c>
      <c r="B29" s="82" t="s">
        <v>280</v>
      </c>
      <c r="C29" s="82">
        <v>17</v>
      </c>
      <c r="D29" s="82" t="s">
        <v>254</v>
      </c>
      <c r="E29" s="86">
        <v>5200000</v>
      </c>
      <c r="F29" s="86">
        <v>0</v>
      </c>
      <c r="G29" s="53">
        <f t="shared" si="0"/>
        <v>5200000</v>
      </c>
      <c r="H29" s="25">
        <f t="shared" si="1"/>
        <v>0</v>
      </c>
      <c r="I29" s="8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4.25">
      <c r="A30" s="82" t="s">
        <v>282</v>
      </c>
      <c r="B30" s="82" t="s">
        <v>283</v>
      </c>
      <c r="C30" s="82">
        <v>10</v>
      </c>
      <c r="D30" s="82" t="s">
        <v>284</v>
      </c>
      <c r="E30" s="86">
        <v>10000000</v>
      </c>
      <c r="F30" s="86">
        <v>0</v>
      </c>
      <c r="G30" s="53">
        <f t="shared" si="0"/>
        <v>10000000</v>
      </c>
      <c r="H30" s="25">
        <f t="shared" si="1"/>
        <v>0</v>
      </c>
      <c r="I30" s="82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4.25">
      <c r="A31" s="82" t="s">
        <v>285</v>
      </c>
      <c r="B31" s="82" t="s">
        <v>286</v>
      </c>
      <c r="C31" s="82">
        <v>1</v>
      </c>
      <c r="D31" s="82" t="s">
        <v>235</v>
      </c>
      <c r="E31" s="86">
        <v>500000</v>
      </c>
      <c r="F31" s="86">
        <v>0</v>
      </c>
      <c r="G31" s="53">
        <f t="shared" si="0"/>
        <v>500000</v>
      </c>
      <c r="H31" s="25">
        <f t="shared" si="1"/>
        <v>0</v>
      </c>
      <c r="I31" s="82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>
      <c r="A32" s="114" t="s">
        <v>146</v>
      </c>
      <c r="B32" s="114"/>
      <c r="C32" s="114"/>
      <c r="D32" s="114"/>
      <c r="E32" s="114"/>
      <c r="F32" s="114"/>
      <c r="G32" s="114"/>
      <c r="H32" s="114"/>
      <c r="I32" s="11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>
      <c r="A36" s="16" t="s">
        <v>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>
      <c r="A37" s="1" t="s">
        <v>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>
      <c r="A38" s="18" t="s">
        <v>88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>
      <c r="A39" s="19" t="s">
        <v>89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>
      <c r="A40" s="20" t="s">
        <v>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>
      <c r="A41" s="4" t="s">
        <v>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>
      <c r="A44" s="89" t="s">
        <v>138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>
      <c r="A45" s="89" t="s">
        <v>136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>
      <c r="A46" s="89" t="s">
        <v>137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>
      <c r="A47" s="89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>
      <c r="A52" s="12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>
      <c r="A53" s="12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/>
    <row r="212" spans="1:26" ht="15.75" customHeight="1"/>
    <row r="213" spans="1:26" ht="15.75" customHeight="1"/>
    <row r="214" spans="1:26" ht="15.75" customHeight="1"/>
    <row r="215" spans="1:26" ht="15.75" customHeight="1"/>
    <row r="216" spans="1:26" ht="15.75" customHeight="1"/>
    <row r="217" spans="1:26" ht="15.75" customHeight="1"/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sheetProtection sheet="1" objects="1" scenarios="1" formatColumns="0" formatRows="0"/>
  <mergeCells count="1">
    <mergeCell ref="A32:I32"/>
  </mergeCells>
  <dataValidations count="1">
    <dataValidation type="list" allowBlank="1" showInputMessage="1" showErrorMessage="1" sqref="I7:I31" xr:uid="{A0F519FD-07F7-4EF8-986E-0EE717CF6F11}">
      <formula1>$A$44:$A$46</formula1>
    </dataValidation>
  </dataValidations>
  <pageMargins left="0.7" right="0.7" top="0.75" bottom="0.75" header="0.51180555555555496" footer="0.51180555555555496"/>
  <pageSetup scale="55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E570E-9987-4621-82E8-80FBF144EF27}">
  <dimension ref="A1:Z995"/>
  <sheetViews>
    <sheetView showGridLines="0" zoomScale="69" zoomScaleNormal="69" workbookViewId="0">
      <selection activeCell="A5" sqref="A5:I32"/>
    </sheetView>
  </sheetViews>
  <sheetFormatPr defaultColWidth="8.7109375" defaultRowHeight="12.75"/>
  <cols>
    <col min="1" max="1" width="69.28515625" customWidth="1"/>
    <col min="2" max="2" width="42" customWidth="1"/>
    <col min="3" max="3" width="21" customWidth="1"/>
    <col min="4" max="7" width="24.7109375" customWidth="1"/>
    <col min="8" max="9" width="18.7109375" customWidth="1"/>
    <col min="10" max="1027" width="14.42578125" customWidth="1"/>
  </cols>
  <sheetData>
    <row r="1" spans="1:26" ht="15.75" customHeight="1">
      <c r="A1" s="3" t="str">
        <f>'1. Budget Outturns'!A1</f>
        <v>State</v>
      </c>
      <c r="B1" s="80" t="str">
        <f>+'1. Budget Outturns'!B1</f>
        <v>Bayelsa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>
      <c r="A2" s="3" t="str">
        <f>'1. Budget Outturns'!A2</f>
        <v>Year</v>
      </c>
      <c r="B2" s="80">
        <f>+'1. Budget Outturns'!B2</f>
        <v>2020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customHeight="1">
      <c r="A3" s="3" t="str">
        <f>'1. Budget Outturns'!A3</f>
        <v>Budget Title</v>
      </c>
      <c r="B3" s="80" t="str">
        <f>+'1. Budget Outturns'!B3</f>
        <v>Budget of Consolidation for Prosperity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5.75" customHeight="1">
      <c r="A5" s="2" t="s">
        <v>189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0" customHeight="1">
      <c r="A6" s="35" t="s">
        <v>130</v>
      </c>
      <c r="B6" s="23" t="s">
        <v>85</v>
      </c>
      <c r="C6" s="23" t="s">
        <v>86</v>
      </c>
      <c r="D6" s="23" t="s">
        <v>83</v>
      </c>
      <c r="E6" s="24" t="s">
        <v>133</v>
      </c>
      <c r="F6" s="24" t="s">
        <v>114</v>
      </c>
      <c r="G6" s="24" t="s">
        <v>143</v>
      </c>
      <c r="H6" s="23" t="s">
        <v>132</v>
      </c>
      <c r="I6" s="23" t="s">
        <v>87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4.25">
      <c r="A7" s="82" t="s">
        <v>230</v>
      </c>
      <c r="B7" s="82" t="s">
        <v>227</v>
      </c>
      <c r="C7" s="82">
        <v>17</v>
      </c>
      <c r="D7" s="82" t="s">
        <v>229</v>
      </c>
      <c r="E7" s="86">
        <v>2775050000</v>
      </c>
      <c r="F7" s="86">
        <v>2695000000</v>
      </c>
      <c r="G7" s="53">
        <f>+E7-F7</f>
        <v>80050000</v>
      </c>
      <c r="H7" s="25">
        <f>IFERROR(F7/E7,"")</f>
        <v>0.97115367290679444</v>
      </c>
      <c r="I7" s="82" t="s">
        <v>136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4.25">
      <c r="A8" s="82" t="s">
        <v>228</v>
      </c>
      <c r="B8" s="82" t="s">
        <v>301</v>
      </c>
      <c r="C8" s="82">
        <v>18</v>
      </c>
      <c r="D8" s="82" t="s">
        <v>229</v>
      </c>
      <c r="E8" s="86">
        <v>2300000000</v>
      </c>
      <c r="F8" s="86">
        <v>2225960450</v>
      </c>
      <c r="G8" s="53">
        <f t="shared" ref="G8:G31" si="0">+E8-F8</f>
        <v>74039550</v>
      </c>
      <c r="H8" s="25">
        <f t="shared" ref="H8:H31" si="1">IFERROR(F8/E8,"")</f>
        <v>0.96780889130434777</v>
      </c>
      <c r="I8" s="82" t="s">
        <v>137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25">
      <c r="A9" s="82" t="s">
        <v>231</v>
      </c>
      <c r="B9" s="82" t="s">
        <v>227</v>
      </c>
      <c r="C9" s="82">
        <v>14</v>
      </c>
      <c r="D9" s="82" t="s">
        <v>229</v>
      </c>
      <c r="E9" s="86">
        <v>2000000000</v>
      </c>
      <c r="F9" s="86">
        <v>1932000000</v>
      </c>
      <c r="G9" s="53">
        <f t="shared" si="0"/>
        <v>68000000</v>
      </c>
      <c r="H9" s="25">
        <f t="shared" si="1"/>
        <v>0.96599999999999997</v>
      </c>
      <c r="I9" s="82" t="s">
        <v>136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25">
      <c r="A10" s="82" t="s">
        <v>200</v>
      </c>
      <c r="B10" s="82" t="s">
        <v>293</v>
      </c>
      <c r="C10" s="82">
        <v>5</v>
      </c>
      <c r="D10" s="82" t="s">
        <v>229</v>
      </c>
      <c r="E10" s="86">
        <v>900000000</v>
      </c>
      <c r="F10" s="86">
        <v>850000000</v>
      </c>
      <c r="G10" s="53">
        <f t="shared" si="0"/>
        <v>50000000</v>
      </c>
      <c r="H10" s="25">
        <f t="shared" si="1"/>
        <v>0.94444444444444442</v>
      </c>
      <c r="I10" s="82" t="s">
        <v>137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.25">
      <c r="A11" s="82" t="s">
        <v>226</v>
      </c>
      <c r="B11" s="82" t="s">
        <v>302</v>
      </c>
      <c r="C11" s="82">
        <v>17</v>
      </c>
      <c r="D11" s="82" t="s">
        <v>229</v>
      </c>
      <c r="E11" s="86">
        <v>400000000</v>
      </c>
      <c r="F11" s="86">
        <v>333801132</v>
      </c>
      <c r="G11" s="53">
        <f t="shared" si="0"/>
        <v>66198868</v>
      </c>
      <c r="H11" s="25">
        <f t="shared" si="1"/>
        <v>0.83450283000000003</v>
      </c>
      <c r="I11" s="82" t="s">
        <v>136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4.25">
      <c r="A12" s="82" t="s">
        <v>303</v>
      </c>
      <c r="B12" s="82" t="s">
        <v>304</v>
      </c>
      <c r="C12" s="82">
        <v>9</v>
      </c>
      <c r="D12" s="82" t="s">
        <v>229</v>
      </c>
      <c r="E12" s="86">
        <v>300000000</v>
      </c>
      <c r="F12" s="86">
        <v>250000000</v>
      </c>
      <c r="G12" s="53">
        <f t="shared" si="0"/>
        <v>50000000</v>
      </c>
      <c r="H12" s="25">
        <f t="shared" si="1"/>
        <v>0.83333333333333337</v>
      </c>
      <c r="I12" s="82" t="s">
        <v>137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25">
      <c r="A13" s="82" t="s">
        <v>233</v>
      </c>
      <c r="B13" s="82" t="s">
        <v>227</v>
      </c>
      <c r="C13" s="82">
        <v>6</v>
      </c>
      <c r="D13" s="82" t="s">
        <v>229</v>
      </c>
      <c r="E13" s="86">
        <v>286000000</v>
      </c>
      <c r="F13" s="86">
        <v>220000000</v>
      </c>
      <c r="G13" s="53">
        <f t="shared" si="0"/>
        <v>66000000</v>
      </c>
      <c r="H13" s="25">
        <f t="shared" si="1"/>
        <v>0.76923076923076927</v>
      </c>
      <c r="I13" s="82" t="s">
        <v>137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25">
      <c r="A14" s="82" t="s">
        <v>236</v>
      </c>
      <c r="B14" s="82" t="s">
        <v>305</v>
      </c>
      <c r="C14" s="82">
        <v>17</v>
      </c>
      <c r="D14" s="82" t="s">
        <v>229</v>
      </c>
      <c r="E14" s="86">
        <v>200000000</v>
      </c>
      <c r="F14" s="86">
        <v>160000000</v>
      </c>
      <c r="G14" s="53">
        <f t="shared" si="0"/>
        <v>40000000</v>
      </c>
      <c r="H14" s="25">
        <f t="shared" si="1"/>
        <v>0.8</v>
      </c>
      <c r="I14" s="82" t="s">
        <v>137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25">
      <c r="A15" s="82" t="s">
        <v>287</v>
      </c>
      <c r="B15" s="82" t="s">
        <v>306</v>
      </c>
      <c r="C15" s="82">
        <v>17</v>
      </c>
      <c r="D15" s="82" t="s">
        <v>229</v>
      </c>
      <c r="E15" s="86">
        <v>230000000</v>
      </c>
      <c r="F15" s="86">
        <v>121212121</v>
      </c>
      <c r="G15" s="53">
        <f t="shared" si="0"/>
        <v>108787879</v>
      </c>
      <c r="H15" s="25">
        <f t="shared" si="1"/>
        <v>0.52700922173913045</v>
      </c>
      <c r="I15" s="82" t="s">
        <v>136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4.25">
      <c r="A16" s="82" t="s">
        <v>234</v>
      </c>
      <c r="B16" s="82" t="s">
        <v>305</v>
      </c>
      <c r="C16" s="82">
        <v>6</v>
      </c>
      <c r="D16" s="82" t="s">
        <v>229</v>
      </c>
      <c r="E16" s="86">
        <v>100000000</v>
      </c>
      <c r="F16" s="86">
        <v>75000000</v>
      </c>
      <c r="G16" s="53">
        <f t="shared" si="0"/>
        <v>25000000</v>
      </c>
      <c r="H16" s="25">
        <f t="shared" si="1"/>
        <v>0.75</v>
      </c>
      <c r="I16" s="82" t="s">
        <v>136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>
      <c r="A17" s="82" t="s">
        <v>288</v>
      </c>
      <c r="B17" s="82" t="s">
        <v>289</v>
      </c>
      <c r="C17" s="82">
        <v>6</v>
      </c>
      <c r="D17" s="82" t="s">
        <v>229</v>
      </c>
      <c r="E17" s="86">
        <v>94000000</v>
      </c>
      <c r="F17" s="86">
        <v>75000000</v>
      </c>
      <c r="G17" s="53">
        <f t="shared" si="0"/>
        <v>19000000</v>
      </c>
      <c r="H17" s="25">
        <f t="shared" si="1"/>
        <v>0.7978723404255319</v>
      </c>
      <c r="I17" s="82" t="s">
        <v>137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>
      <c r="A18" s="82" t="s">
        <v>290</v>
      </c>
      <c r="B18" s="82" t="s">
        <v>289</v>
      </c>
      <c r="C18" s="82">
        <v>6</v>
      </c>
      <c r="D18" s="82" t="s">
        <v>229</v>
      </c>
      <c r="E18" s="86">
        <v>81000000</v>
      </c>
      <c r="F18" s="86">
        <v>75000000</v>
      </c>
      <c r="G18" s="53">
        <f t="shared" si="0"/>
        <v>6000000</v>
      </c>
      <c r="H18" s="25">
        <f t="shared" si="1"/>
        <v>0.92592592592592593</v>
      </c>
      <c r="I18" s="82" t="s">
        <v>137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>
      <c r="A19" s="82" t="s">
        <v>291</v>
      </c>
      <c r="B19" s="82" t="s">
        <v>292</v>
      </c>
      <c r="C19" s="82">
        <v>9</v>
      </c>
      <c r="D19" s="82" t="s">
        <v>229</v>
      </c>
      <c r="E19" s="86">
        <v>75000000</v>
      </c>
      <c r="F19" s="86">
        <v>75000000</v>
      </c>
      <c r="G19" s="53">
        <f t="shared" si="0"/>
        <v>0</v>
      </c>
      <c r="H19" s="25">
        <f t="shared" si="1"/>
        <v>1</v>
      </c>
      <c r="I19" s="82" t="s">
        <v>136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>
      <c r="A20" s="82" t="s">
        <v>309</v>
      </c>
      <c r="B20" s="82" t="s">
        <v>293</v>
      </c>
      <c r="C20" s="82">
        <v>14</v>
      </c>
      <c r="D20" s="82" t="s">
        <v>229</v>
      </c>
      <c r="E20" s="86">
        <v>80000000</v>
      </c>
      <c r="F20" s="86">
        <v>72000000</v>
      </c>
      <c r="G20" s="53">
        <f t="shared" si="0"/>
        <v>8000000</v>
      </c>
      <c r="H20" s="25">
        <f t="shared" si="1"/>
        <v>0.9</v>
      </c>
      <c r="I20" s="82" t="s">
        <v>136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>
      <c r="A21" s="82" t="s">
        <v>294</v>
      </c>
      <c r="B21" s="82" t="s">
        <v>227</v>
      </c>
      <c r="C21" s="82">
        <v>6</v>
      </c>
      <c r="D21" s="82" t="s">
        <v>229</v>
      </c>
      <c r="E21" s="86">
        <v>70000000</v>
      </c>
      <c r="F21" s="86">
        <v>67000000</v>
      </c>
      <c r="G21" s="53">
        <f t="shared" si="0"/>
        <v>3000000</v>
      </c>
      <c r="H21" s="25">
        <f t="shared" si="1"/>
        <v>0.95714285714285718</v>
      </c>
      <c r="I21" s="82" t="s">
        <v>136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4.25">
      <c r="A22" s="82" t="s">
        <v>295</v>
      </c>
      <c r="B22" s="82" t="s">
        <v>238</v>
      </c>
      <c r="C22" s="82">
        <v>4</v>
      </c>
      <c r="D22" s="82" t="s">
        <v>229</v>
      </c>
      <c r="E22" s="86">
        <v>65000000</v>
      </c>
      <c r="F22" s="86">
        <v>50000000</v>
      </c>
      <c r="G22" s="53">
        <f t="shared" si="0"/>
        <v>15000000</v>
      </c>
      <c r="H22" s="25">
        <f t="shared" si="1"/>
        <v>0.76923076923076927</v>
      </c>
      <c r="I22" s="82" t="s">
        <v>136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>
      <c r="A23" s="82" t="s">
        <v>296</v>
      </c>
      <c r="B23" s="82" t="s">
        <v>297</v>
      </c>
      <c r="C23" s="82">
        <v>9</v>
      </c>
      <c r="D23" s="82" t="s">
        <v>229</v>
      </c>
      <c r="E23" s="86">
        <v>51200000</v>
      </c>
      <c r="F23" s="86">
        <v>44000000</v>
      </c>
      <c r="G23" s="53">
        <f t="shared" si="0"/>
        <v>7200000</v>
      </c>
      <c r="H23" s="25">
        <f t="shared" si="1"/>
        <v>0.859375</v>
      </c>
      <c r="I23" s="82" t="s">
        <v>136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>
      <c r="A24" s="82" t="s">
        <v>298</v>
      </c>
      <c r="B24" s="82" t="s">
        <v>227</v>
      </c>
      <c r="C24" s="82">
        <v>6</v>
      </c>
      <c r="D24" s="82" t="s">
        <v>229</v>
      </c>
      <c r="E24" s="86">
        <v>40000000</v>
      </c>
      <c r="F24" s="86">
        <v>39954435</v>
      </c>
      <c r="G24" s="53">
        <f t="shared" si="0"/>
        <v>45565</v>
      </c>
      <c r="H24" s="25">
        <f t="shared" si="1"/>
        <v>0.99886087499999998</v>
      </c>
      <c r="I24" s="82" t="s">
        <v>137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4.25">
      <c r="A25" s="82" t="s">
        <v>299</v>
      </c>
      <c r="B25" s="82" t="s">
        <v>292</v>
      </c>
      <c r="C25" s="82">
        <v>14</v>
      </c>
      <c r="D25" s="82" t="s">
        <v>307</v>
      </c>
      <c r="E25" s="86">
        <v>42000000</v>
      </c>
      <c r="F25" s="86">
        <v>30000000</v>
      </c>
      <c r="G25" s="53">
        <f t="shared" si="0"/>
        <v>12000000</v>
      </c>
      <c r="H25" s="25">
        <f t="shared" si="1"/>
        <v>0.7142857142857143</v>
      </c>
      <c r="I25" s="82" t="s">
        <v>136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4.25">
      <c r="A26" s="82" t="s">
        <v>300</v>
      </c>
      <c r="B26" s="82" t="s">
        <v>227</v>
      </c>
      <c r="C26" s="82">
        <v>6</v>
      </c>
      <c r="D26" s="82" t="s">
        <v>229</v>
      </c>
      <c r="E26" s="86">
        <v>39000000</v>
      </c>
      <c r="F26" s="86">
        <v>30000000</v>
      </c>
      <c r="G26" s="53">
        <f t="shared" si="0"/>
        <v>9000000</v>
      </c>
      <c r="H26" s="25">
        <f t="shared" si="1"/>
        <v>0.76923076923076927</v>
      </c>
      <c r="I26" s="82" t="s">
        <v>137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4.25">
      <c r="A27" s="82"/>
      <c r="B27" s="82"/>
      <c r="C27" s="82"/>
      <c r="D27" s="82"/>
      <c r="E27" s="86"/>
      <c r="F27" s="86"/>
      <c r="G27" s="53">
        <f t="shared" si="0"/>
        <v>0</v>
      </c>
      <c r="H27" s="25" t="str">
        <f t="shared" si="1"/>
        <v/>
      </c>
      <c r="I27" s="8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>
      <c r="A28" s="82"/>
      <c r="B28" s="82"/>
      <c r="C28" s="82"/>
      <c r="D28" s="82"/>
      <c r="E28" s="86"/>
      <c r="F28" s="86"/>
      <c r="G28" s="53">
        <f t="shared" si="0"/>
        <v>0</v>
      </c>
      <c r="H28" s="25" t="str">
        <f t="shared" si="1"/>
        <v/>
      </c>
      <c r="I28" s="82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>
      <c r="A29" s="82"/>
      <c r="B29" s="82"/>
      <c r="C29" s="82"/>
      <c r="D29" s="82"/>
      <c r="E29" s="86"/>
      <c r="F29" s="86"/>
      <c r="G29" s="53">
        <f t="shared" si="0"/>
        <v>0</v>
      </c>
      <c r="H29" s="25" t="str">
        <f t="shared" si="1"/>
        <v/>
      </c>
      <c r="I29" s="8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4.25">
      <c r="A30" s="82"/>
      <c r="B30" s="82"/>
      <c r="C30" s="82"/>
      <c r="D30" s="82"/>
      <c r="E30" s="86"/>
      <c r="F30" s="86"/>
      <c r="G30" s="53">
        <f t="shared" si="0"/>
        <v>0</v>
      </c>
      <c r="H30" s="25" t="str">
        <f t="shared" si="1"/>
        <v/>
      </c>
      <c r="I30" s="82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4.25">
      <c r="A31" s="82"/>
      <c r="B31" s="82"/>
      <c r="C31" s="82"/>
      <c r="D31" s="82"/>
      <c r="E31" s="86"/>
      <c r="F31" s="86"/>
      <c r="G31" s="53">
        <f t="shared" si="0"/>
        <v>0</v>
      </c>
      <c r="H31" s="25" t="str">
        <f t="shared" si="1"/>
        <v/>
      </c>
      <c r="I31" s="82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>
      <c r="A32" s="114" t="s">
        <v>146</v>
      </c>
      <c r="B32" s="114"/>
      <c r="C32" s="114"/>
      <c r="D32" s="114"/>
      <c r="E32" s="114"/>
      <c r="F32" s="114"/>
      <c r="G32" s="114"/>
      <c r="H32" s="114"/>
      <c r="I32" s="11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>
      <c r="A36" s="16" t="s">
        <v>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>
      <c r="A37" s="1" t="s">
        <v>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>
      <c r="A38" s="18" t="s">
        <v>88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>
      <c r="A39" s="19" t="s">
        <v>89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>
      <c r="A40" s="20" t="s">
        <v>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>
      <c r="A41" s="4" t="s">
        <v>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>
      <c r="A44" s="89" t="s">
        <v>138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>
      <c r="A45" s="89" t="s">
        <v>136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>
      <c r="A46" s="89" t="s">
        <v>137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>
      <c r="A47" s="89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>
      <c r="A52" s="12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>
      <c r="A53" s="12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/>
    <row r="212" spans="1:26" ht="15.75" customHeight="1"/>
    <row r="213" spans="1:26" ht="15.75" customHeight="1"/>
    <row r="214" spans="1:26" ht="15.75" customHeight="1"/>
    <row r="215" spans="1:26" ht="15.75" customHeight="1"/>
    <row r="216" spans="1:26" ht="15.75" customHeight="1"/>
    <row r="217" spans="1:26" ht="15.75" customHeight="1"/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sheetProtection sheet="1" objects="1" scenarios="1" formatColumns="0" formatRows="0"/>
  <mergeCells count="1">
    <mergeCell ref="A32:I32"/>
  </mergeCells>
  <dataValidations count="1">
    <dataValidation type="list" allowBlank="1" showInputMessage="1" showErrorMessage="1" sqref="I7:I31" xr:uid="{FC988BC4-1817-4A78-9A92-02A30C28AEF6}">
      <formula1>$A$44:$A$46</formula1>
    </dataValidation>
  </dataValidations>
  <pageMargins left="0.7" right="0.7" top="0.75" bottom="0.75" header="0.51180555555555496" footer="0.51180555555555496"/>
  <pageSetup scale="50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7F02D-F4C4-40AB-B048-265CDE75793A}">
  <dimension ref="A1"/>
  <sheetViews>
    <sheetView topLeftCell="A13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1. Budget Outturns</vt:lpstr>
      <vt:lpstr>2. Revenue Outturn </vt:lpstr>
      <vt:lpstr>3. Expenditure Outturn</vt:lpstr>
      <vt:lpstr>4. Audit Findings</vt:lpstr>
      <vt:lpstr>5. Fiscal Summary</vt:lpstr>
      <vt:lpstr>6. Sectoral Allocations</vt:lpstr>
      <vt:lpstr>8. Citizen Norminated Project</vt:lpstr>
      <vt:lpstr>7. Top Value Projects</vt:lpstr>
      <vt:lpstr>Sheet1</vt:lpstr>
      <vt:lpstr>Dashboard</vt:lpstr>
      <vt:lpstr>'1. Budget Outturns'!Print_Area</vt:lpstr>
      <vt:lpstr>'2. Revenue Outturn '!Print_Area</vt:lpstr>
      <vt:lpstr>'3. Expenditure Outturn'!Print_Area</vt:lpstr>
      <vt:lpstr>'4. Audit Findings'!Print_Area</vt:lpstr>
      <vt:lpstr>'5. Fiscal Summary'!Print_Area</vt:lpstr>
      <vt:lpstr>'6. Sectoral Allocations'!Print_Area</vt:lpstr>
      <vt:lpstr>'7. Top Value Projects'!Print_Area</vt:lpstr>
      <vt:lpstr>'8. Citizen Norminated Project'!Print_Area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GBEINBO BUNAKEAMA</cp:lastModifiedBy>
  <cp:revision>1</cp:revision>
  <cp:lastPrinted>2021-08-19T11:33:18Z</cp:lastPrinted>
  <dcterms:created xsi:type="dcterms:W3CDTF">2020-01-20T23:23:34Z</dcterms:created>
  <dcterms:modified xsi:type="dcterms:W3CDTF">2021-09-27T15:32:10Z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